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always"/>
  <mc:AlternateContent xmlns:mc="http://schemas.openxmlformats.org/markup-compatibility/2006">
    <mc:Choice Requires="x15">
      <x15ac:absPath xmlns:x15ac="http://schemas.microsoft.com/office/spreadsheetml/2010/11/ac" url="C:\Users\marbe\Desktop\"/>
    </mc:Choice>
  </mc:AlternateContent>
  <xr:revisionPtr revIDLastSave="0" documentId="8_{5EEAB1B5-C10D-4E28-93BF-C21299FFF1FA}" xr6:coauthVersionLast="47" xr6:coauthVersionMax="47" xr10:uidLastSave="{00000000-0000-0000-0000-000000000000}"/>
  <bookViews>
    <workbookView xWindow="-108" yWindow="-108" windowWidth="23256" windowHeight="12456" tabRatio="778" xr2:uid="{00000000-000D-0000-FFFF-FFFF00000000}"/>
  </bookViews>
  <sheets>
    <sheet name="Total Scores" sheetId="1" r:id="rId1"/>
    <sheet name="Bench Scores" sheetId="2" r:id="rId2"/>
    <sheet name="Sit Up Scores" sheetId="3" r:id="rId3"/>
    <sheet name="Sit &amp; Reach Scores" sheetId="4" r:id="rId4"/>
    <sheet name="Pull Up Scores" sheetId="5" r:id="rId5"/>
    <sheet name="1.5 Mile Run Scores" sheetId="6" r:id="rId6"/>
    <sheet name="Agility Scores" sheetId="7" r:id="rId7"/>
    <sheet name="4 man team" sheetId="14" r:id="rId8"/>
    <sheet name="Men's Pairs" sheetId="15" r:id="rId9"/>
    <sheet name="Female Pairs" sheetId="16" r:id="rId10"/>
    <sheet name="Mixed Pairs" sheetId="17" r:id="rId11"/>
    <sheet name="XX Bench Calc XX" sheetId="8" state="hidden" r:id="rId12"/>
    <sheet name="XX SU Calc XX" sheetId="9" state="hidden" r:id="rId13"/>
    <sheet name="XX S&amp;R Calc XX" sheetId="10" state="hidden" r:id="rId14"/>
    <sheet name="XX PU Calc XX" sheetId="11" state="hidden" r:id="rId15"/>
    <sheet name="XX Run Calc XX" sheetId="12" state="hidden" r:id="rId16"/>
    <sheet name="XX Ag Calc XX" sheetId="13" state="hidden" r:id="rId17"/>
  </sheets>
  <externalReferences>
    <externalReference r:id="rId18"/>
  </externalReferences>
  <definedNames>
    <definedName name="Excel_BuiltIn__FilterDatabase" localSheetId="0">'Total Scores'!$A$2:$U$2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5" l="1"/>
  <c r="C2" i="15"/>
  <c r="D2" i="15"/>
  <c r="A2" i="15"/>
  <c r="A3" i="15"/>
  <c r="B47" i="17"/>
  <c r="C47" i="17"/>
  <c r="D47" i="17"/>
  <c r="B48" i="17"/>
  <c r="C48" i="17"/>
  <c r="D48" i="17"/>
  <c r="A48" i="17"/>
  <c r="A47" i="17"/>
  <c r="B44" i="17"/>
  <c r="C44" i="17"/>
  <c r="D44" i="17"/>
  <c r="B45" i="17"/>
  <c r="C45" i="17"/>
  <c r="D45" i="17"/>
  <c r="A45" i="17"/>
  <c r="A44" i="17"/>
  <c r="B41" i="17"/>
  <c r="C41" i="17"/>
  <c r="D41" i="17"/>
  <c r="B42" i="17"/>
  <c r="C42" i="17"/>
  <c r="D42" i="17"/>
  <c r="A42" i="17"/>
  <c r="A41" i="17"/>
  <c r="B38" i="17"/>
  <c r="C38" i="17"/>
  <c r="D38" i="17"/>
  <c r="B39" i="17"/>
  <c r="C39" i="17"/>
  <c r="D39" i="17"/>
  <c r="A39" i="17"/>
  <c r="A38" i="17"/>
  <c r="B32" i="17"/>
  <c r="C32" i="17"/>
  <c r="D32" i="17"/>
  <c r="B33" i="17"/>
  <c r="C33" i="17"/>
  <c r="D33" i="17"/>
  <c r="B35" i="17"/>
  <c r="C35" i="17"/>
  <c r="D35" i="17"/>
  <c r="B36" i="17"/>
  <c r="C36" i="17"/>
  <c r="D36" i="17"/>
  <c r="A36" i="17"/>
  <c r="A35" i="17"/>
  <c r="A33" i="17"/>
  <c r="A32" i="17"/>
  <c r="B26" i="17"/>
  <c r="C26" i="17"/>
  <c r="D26" i="17"/>
  <c r="B27" i="17"/>
  <c r="C27" i="17"/>
  <c r="D27" i="17"/>
  <c r="B29" i="17"/>
  <c r="C29" i="17"/>
  <c r="D29" i="17"/>
  <c r="B30" i="17"/>
  <c r="C30" i="17"/>
  <c r="D30" i="17"/>
  <c r="A30" i="17"/>
  <c r="A29" i="17"/>
  <c r="A27" i="17"/>
  <c r="A26" i="17"/>
  <c r="B23" i="17"/>
  <c r="C23" i="17"/>
  <c r="D23" i="17"/>
  <c r="B24" i="17"/>
  <c r="C24" i="17"/>
  <c r="D24" i="17"/>
  <c r="A24" i="17"/>
  <c r="A23" i="17"/>
  <c r="B20" i="17"/>
  <c r="C20" i="17"/>
  <c r="D20" i="17"/>
  <c r="B21" i="17"/>
  <c r="C21" i="17"/>
  <c r="D21" i="17"/>
  <c r="A21" i="17"/>
  <c r="A20" i="17"/>
  <c r="B17" i="17"/>
  <c r="C17" i="17"/>
  <c r="D17" i="17"/>
  <c r="B18" i="17"/>
  <c r="C18" i="17"/>
  <c r="D18" i="17"/>
  <c r="A18" i="17"/>
  <c r="A17" i="17"/>
  <c r="B14" i="17"/>
  <c r="C14" i="17"/>
  <c r="D14" i="17"/>
  <c r="B15" i="17"/>
  <c r="C15" i="17"/>
  <c r="D15" i="17"/>
  <c r="A15" i="17"/>
  <c r="A14" i="17"/>
  <c r="B8" i="17"/>
  <c r="C8" i="17"/>
  <c r="D8" i="17"/>
  <c r="B9" i="17"/>
  <c r="C9" i="17"/>
  <c r="D9" i="17"/>
  <c r="B11" i="17"/>
  <c r="C11" i="17"/>
  <c r="D11" i="17"/>
  <c r="B12" i="17"/>
  <c r="C12" i="17"/>
  <c r="D12" i="17"/>
  <c r="A12" i="17"/>
  <c r="A11" i="17"/>
  <c r="A9" i="17"/>
  <c r="A8" i="17"/>
  <c r="B5" i="17"/>
  <c r="C5" i="17"/>
  <c r="D5" i="17"/>
  <c r="B6" i="17"/>
  <c r="C6" i="17"/>
  <c r="D6" i="17"/>
  <c r="A6" i="17"/>
  <c r="A5" i="17"/>
  <c r="B2" i="17"/>
  <c r="C2" i="17"/>
  <c r="D2" i="17"/>
  <c r="B3" i="17"/>
  <c r="C3" i="17"/>
  <c r="D3" i="17"/>
  <c r="A3" i="17"/>
  <c r="A2" i="17"/>
  <c r="B20" i="16"/>
  <c r="C20" i="16"/>
  <c r="B21" i="16"/>
  <c r="C21" i="16"/>
  <c r="A21" i="16"/>
  <c r="A20" i="16"/>
  <c r="B17" i="16"/>
  <c r="C17" i="16"/>
  <c r="B18" i="16"/>
  <c r="C18" i="16"/>
  <c r="A18" i="16"/>
  <c r="A17" i="16"/>
  <c r="B14" i="16"/>
  <c r="C14" i="16"/>
  <c r="B15" i="16"/>
  <c r="C15" i="16"/>
  <c r="A15" i="16"/>
  <c r="A14" i="16"/>
  <c r="B8" i="16"/>
  <c r="C8" i="16"/>
  <c r="B9" i="16"/>
  <c r="C9" i="16"/>
  <c r="B11" i="16"/>
  <c r="C11" i="16"/>
  <c r="B12" i="16"/>
  <c r="C12" i="16"/>
  <c r="A12" i="16"/>
  <c r="A11" i="16"/>
  <c r="A9" i="16"/>
  <c r="A8" i="16"/>
  <c r="B5" i="16"/>
  <c r="C5" i="16"/>
  <c r="B6" i="16"/>
  <c r="C6" i="16"/>
  <c r="A6" i="16"/>
  <c r="A5" i="16"/>
  <c r="B2" i="16"/>
  <c r="C2" i="16"/>
  <c r="B3" i="16"/>
  <c r="C3" i="16"/>
  <c r="A3" i="16"/>
  <c r="A2" i="16"/>
  <c r="B107" i="15"/>
  <c r="C107" i="15"/>
  <c r="D107" i="15"/>
  <c r="B108" i="15"/>
  <c r="C108" i="15"/>
  <c r="D108" i="15"/>
  <c r="B110" i="15"/>
  <c r="C110" i="15"/>
  <c r="D110" i="15"/>
  <c r="B111" i="15"/>
  <c r="C111" i="15"/>
  <c r="D111" i="15"/>
  <c r="A111" i="15"/>
  <c r="A110" i="15"/>
  <c r="A108" i="15"/>
  <c r="A107" i="15"/>
  <c r="B104" i="15"/>
  <c r="C104" i="15"/>
  <c r="D104" i="15"/>
  <c r="B105" i="15"/>
  <c r="C105" i="15"/>
  <c r="D105" i="15"/>
  <c r="A105" i="15"/>
  <c r="A104" i="15"/>
  <c r="B101" i="15"/>
  <c r="C101" i="15"/>
  <c r="D101" i="15"/>
  <c r="B102" i="15"/>
  <c r="C102" i="15"/>
  <c r="D102" i="15"/>
  <c r="A102" i="15"/>
  <c r="A101" i="15"/>
  <c r="B95" i="15"/>
  <c r="C95" i="15"/>
  <c r="D95" i="15"/>
  <c r="B96" i="15"/>
  <c r="C96" i="15"/>
  <c r="D96" i="15"/>
  <c r="B98" i="15"/>
  <c r="C98" i="15"/>
  <c r="D98" i="15"/>
  <c r="B99" i="15"/>
  <c r="C99" i="15"/>
  <c r="D99" i="15"/>
  <c r="A99" i="15"/>
  <c r="A98" i="15"/>
  <c r="A96" i="15"/>
  <c r="A95" i="15"/>
  <c r="B83" i="15"/>
  <c r="C83" i="15"/>
  <c r="D83" i="15"/>
  <c r="B84" i="15"/>
  <c r="C84" i="15"/>
  <c r="D84" i="15"/>
  <c r="B86" i="15"/>
  <c r="C86" i="15"/>
  <c r="D86" i="15"/>
  <c r="B87" i="15"/>
  <c r="C87" i="15"/>
  <c r="D87" i="15"/>
  <c r="B89" i="15"/>
  <c r="C89" i="15"/>
  <c r="D89" i="15"/>
  <c r="B90" i="15"/>
  <c r="C90" i="15"/>
  <c r="D90" i="15"/>
  <c r="B92" i="15"/>
  <c r="C92" i="15"/>
  <c r="D92" i="15"/>
  <c r="B93" i="15"/>
  <c r="C93" i="15"/>
  <c r="D93" i="15"/>
  <c r="A93" i="15"/>
  <c r="A92" i="15"/>
  <c r="A90" i="15"/>
  <c r="A89" i="15"/>
  <c r="A87" i="15"/>
  <c r="A86" i="15"/>
  <c r="A84" i="15"/>
  <c r="A83" i="15"/>
  <c r="B77" i="15"/>
  <c r="C77" i="15"/>
  <c r="D77" i="15"/>
  <c r="B78" i="15"/>
  <c r="C78" i="15"/>
  <c r="D78" i="15"/>
  <c r="B80" i="15"/>
  <c r="C80" i="15"/>
  <c r="D80" i="15"/>
  <c r="B81" i="15"/>
  <c r="C81" i="15"/>
  <c r="D81" i="15"/>
  <c r="A81" i="15"/>
  <c r="A80" i="15"/>
  <c r="A78" i="15"/>
  <c r="A77" i="15"/>
  <c r="B68" i="15"/>
  <c r="C68" i="15"/>
  <c r="D68" i="15"/>
  <c r="B69" i="15"/>
  <c r="C69" i="15"/>
  <c r="D69" i="15"/>
  <c r="B71" i="15"/>
  <c r="C71" i="15"/>
  <c r="D71" i="15"/>
  <c r="B72" i="15"/>
  <c r="C72" i="15"/>
  <c r="D72" i="15"/>
  <c r="B74" i="15"/>
  <c r="C74" i="15"/>
  <c r="D74" i="15"/>
  <c r="B75" i="15"/>
  <c r="C75" i="15"/>
  <c r="D75" i="15"/>
  <c r="A75" i="15"/>
  <c r="A74" i="15"/>
  <c r="A72" i="15"/>
  <c r="A71" i="15"/>
  <c r="A69" i="15"/>
  <c r="A68" i="15"/>
  <c r="B59" i="15"/>
  <c r="C59" i="15"/>
  <c r="D59" i="15"/>
  <c r="B60" i="15"/>
  <c r="C60" i="15"/>
  <c r="D60" i="15"/>
  <c r="B62" i="15"/>
  <c r="C62" i="15"/>
  <c r="D62" i="15"/>
  <c r="B63" i="15"/>
  <c r="C63" i="15"/>
  <c r="D63" i="15"/>
  <c r="B65" i="15"/>
  <c r="C65" i="15"/>
  <c r="D65" i="15"/>
  <c r="B66" i="15"/>
  <c r="C66" i="15"/>
  <c r="D66" i="15"/>
  <c r="A66" i="15"/>
  <c r="A65" i="15"/>
  <c r="A63" i="15"/>
  <c r="A62" i="15"/>
  <c r="A60" i="15"/>
  <c r="A59" i="15"/>
  <c r="B56" i="15"/>
  <c r="C56" i="15"/>
  <c r="D56" i="15"/>
  <c r="B57" i="15"/>
  <c r="C57" i="15"/>
  <c r="D57" i="15"/>
  <c r="A57" i="15"/>
  <c r="A56" i="15"/>
  <c r="B44" i="15"/>
  <c r="C44" i="15"/>
  <c r="D44" i="15"/>
  <c r="B45" i="15"/>
  <c r="C45" i="15"/>
  <c r="D45" i="15"/>
  <c r="B47" i="15"/>
  <c r="C47" i="15"/>
  <c r="D47" i="15"/>
  <c r="B48" i="15"/>
  <c r="C48" i="15"/>
  <c r="D48" i="15"/>
  <c r="B50" i="15"/>
  <c r="C50" i="15"/>
  <c r="D50" i="15"/>
  <c r="B51" i="15"/>
  <c r="C51" i="15"/>
  <c r="D51" i="15"/>
  <c r="B53" i="15"/>
  <c r="C53" i="15"/>
  <c r="D53" i="15"/>
  <c r="B54" i="15"/>
  <c r="C54" i="15"/>
  <c r="D54" i="15"/>
  <c r="A54" i="15"/>
  <c r="A53" i="15"/>
  <c r="A51" i="15"/>
  <c r="A50" i="15"/>
  <c r="A48" i="15"/>
  <c r="A47" i="15"/>
  <c r="A45" i="15"/>
  <c r="A44" i="15"/>
  <c r="B3" i="15"/>
  <c r="C3" i="15"/>
  <c r="D3" i="15"/>
  <c r="B5" i="15"/>
  <c r="C5" i="15"/>
  <c r="D5" i="15"/>
  <c r="B6" i="15"/>
  <c r="C6" i="15"/>
  <c r="D6" i="15"/>
  <c r="B8" i="15"/>
  <c r="C8" i="15"/>
  <c r="D8" i="15"/>
  <c r="B9" i="15"/>
  <c r="C9" i="15"/>
  <c r="D9" i="15"/>
  <c r="B11" i="15"/>
  <c r="C11" i="15"/>
  <c r="D11" i="15"/>
  <c r="B12" i="15"/>
  <c r="C12" i="15"/>
  <c r="D12" i="15"/>
  <c r="B14" i="15"/>
  <c r="C14" i="15"/>
  <c r="D14" i="15"/>
  <c r="B15" i="15"/>
  <c r="C15" i="15"/>
  <c r="D15" i="15"/>
  <c r="B17" i="15"/>
  <c r="C17" i="15"/>
  <c r="D17" i="15"/>
  <c r="B18" i="15"/>
  <c r="C18" i="15"/>
  <c r="D18" i="15"/>
  <c r="B20" i="15"/>
  <c r="C20" i="15"/>
  <c r="D20" i="15"/>
  <c r="B21" i="15"/>
  <c r="C21" i="15"/>
  <c r="D21" i="15"/>
  <c r="B23" i="15"/>
  <c r="C23" i="15"/>
  <c r="D23" i="15"/>
  <c r="B24" i="15"/>
  <c r="C24" i="15"/>
  <c r="D24" i="15"/>
  <c r="B26" i="15"/>
  <c r="C26" i="15"/>
  <c r="D26" i="15"/>
  <c r="B27" i="15"/>
  <c r="C27" i="15"/>
  <c r="D27" i="15"/>
  <c r="B29" i="15"/>
  <c r="C29" i="15"/>
  <c r="D29" i="15"/>
  <c r="B30" i="15"/>
  <c r="C30" i="15"/>
  <c r="D30" i="15"/>
  <c r="B32" i="15"/>
  <c r="C32" i="15"/>
  <c r="D32" i="15"/>
  <c r="B33" i="15"/>
  <c r="C33" i="15"/>
  <c r="D33" i="15"/>
  <c r="B35" i="15"/>
  <c r="C35" i="15"/>
  <c r="D35" i="15"/>
  <c r="B36" i="15"/>
  <c r="C36" i="15"/>
  <c r="D36" i="15"/>
  <c r="B38" i="15"/>
  <c r="C38" i="15"/>
  <c r="D38" i="15"/>
  <c r="B39" i="15"/>
  <c r="C39" i="15"/>
  <c r="D39" i="15"/>
  <c r="B41" i="15"/>
  <c r="C41" i="15"/>
  <c r="D41" i="15"/>
  <c r="B42" i="15"/>
  <c r="C42" i="15"/>
  <c r="D42" i="15"/>
  <c r="M37" i="1"/>
  <c r="A42" i="15"/>
  <c r="A41" i="15"/>
  <c r="A39" i="15"/>
  <c r="A38" i="15"/>
  <c r="A36" i="15"/>
  <c r="A35" i="15"/>
  <c r="A33" i="15"/>
  <c r="A32" i="15"/>
  <c r="A30" i="15"/>
  <c r="A29" i="15"/>
  <c r="A27" i="15"/>
  <c r="A26" i="15"/>
  <c r="A24" i="15"/>
  <c r="A23" i="15"/>
  <c r="A21" i="15"/>
  <c r="A20" i="15"/>
  <c r="A18" i="15"/>
  <c r="A17" i="15"/>
  <c r="A15" i="15"/>
  <c r="A14" i="15"/>
  <c r="A12" i="15"/>
  <c r="A11" i="15"/>
  <c r="A9" i="15"/>
  <c r="A8" i="15"/>
  <c r="A6" i="15"/>
  <c r="A5" i="15"/>
  <c r="B72" i="14"/>
  <c r="B73" i="14"/>
  <c r="B74" i="14"/>
  <c r="B75" i="14"/>
  <c r="A75" i="14"/>
  <c r="A74" i="14"/>
  <c r="A73" i="14"/>
  <c r="A72" i="14"/>
  <c r="B67" i="14"/>
  <c r="B68" i="14"/>
  <c r="B69" i="14"/>
  <c r="B70" i="14"/>
  <c r="A70" i="14"/>
  <c r="A69" i="14"/>
  <c r="A68" i="14"/>
  <c r="A67" i="14"/>
  <c r="B62" i="14"/>
  <c r="B63" i="14"/>
  <c r="B64" i="14"/>
  <c r="B65" i="14"/>
  <c r="B57" i="14"/>
  <c r="B58" i="14"/>
  <c r="B59" i="14"/>
  <c r="B60" i="14"/>
  <c r="A65" i="14"/>
  <c r="A60" i="14"/>
  <c r="A64" i="14"/>
  <c r="A63" i="14"/>
  <c r="A62" i="14"/>
  <c r="A59" i="14"/>
  <c r="A58" i="14"/>
  <c r="A57" i="14"/>
  <c r="B52" i="14"/>
  <c r="B53" i="14"/>
  <c r="B54" i="14"/>
  <c r="B55" i="14"/>
  <c r="A55" i="14"/>
  <c r="A54" i="14"/>
  <c r="A53" i="14"/>
  <c r="A52" i="14"/>
  <c r="B47" i="14"/>
  <c r="B48" i="14"/>
  <c r="B49" i="14"/>
  <c r="B50" i="14"/>
  <c r="A50" i="14"/>
  <c r="A49" i="14"/>
  <c r="A48" i="14"/>
  <c r="A47" i="14"/>
  <c r="B42" i="14"/>
  <c r="B43" i="14"/>
  <c r="B44" i="14"/>
  <c r="B45" i="14"/>
  <c r="A45" i="14"/>
  <c r="A44" i="14"/>
  <c r="A43" i="14"/>
  <c r="A42" i="14"/>
  <c r="B37" i="14"/>
  <c r="B38" i="14"/>
  <c r="B39" i="14"/>
  <c r="B40" i="14"/>
  <c r="A40" i="14"/>
  <c r="A39" i="14"/>
  <c r="A38" i="14"/>
  <c r="A37" i="14"/>
  <c r="B32" i="14"/>
  <c r="B33" i="14"/>
  <c r="B34" i="14"/>
  <c r="B35" i="14"/>
  <c r="A35" i="14"/>
  <c r="A34" i="14"/>
  <c r="A33" i="14"/>
  <c r="A32" i="14"/>
  <c r="B27" i="14"/>
  <c r="B28" i="14"/>
  <c r="B29" i="14"/>
  <c r="B30" i="14"/>
  <c r="B23" i="14"/>
  <c r="B24" i="14"/>
  <c r="B25" i="14"/>
  <c r="B22" i="14"/>
  <c r="A30" i="14"/>
  <c r="A29" i="14"/>
  <c r="A28" i="14"/>
  <c r="A27" i="14"/>
  <c r="A25" i="14"/>
  <c r="A24" i="14"/>
  <c r="A23" i="14"/>
  <c r="A22" i="14"/>
  <c r="B20" i="14"/>
  <c r="B19" i="14"/>
  <c r="B18" i="14"/>
  <c r="B17" i="14"/>
  <c r="A20" i="14"/>
  <c r="A19" i="14"/>
  <c r="A18" i="14"/>
  <c r="A17" i="14"/>
  <c r="B15" i="14"/>
  <c r="B14" i="14"/>
  <c r="B13" i="14"/>
  <c r="B12" i="14"/>
  <c r="A15" i="14"/>
  <c r="A14" i="14"/>
  <c r="A13" i="14"/>
  <c r="A12" i="14"/>
  <c r="B10" i="14"/>
  <c r="B9" i="14"/>
  <c r="B8" i="14"/>
  <c r="B7" i="14"/>
  <c r="A10" i="14"/>
  <c r="A9" i="14"/>
  <c r="A8" i="14"/>
  <c r="A7" i="14"/>
  <c r="B5" i="14"/>
  <c r="B4" i="14"/>
  <c r="B3" i="14"/>
  <c r="B2" i="14"/>
  <c r="A5" i="14"/>
  <c r="A4" i="14"/>
  <c r="A3" i="14"/>
  <c r="A2" i="14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2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2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2" i="3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2" i="2"/>
  <c r="H52" i="1"/>
  <c r="J52" i="1" s="1"/>
  <c r="K52" i="1"/>
  <c r="L52" i="1" s="1"/>
  <c r="M52" i="1"/>
  <c r="N52" i="1" s="1"/>
  <c r="O52" i="1"/>
  <c r="P52" i="1" s="1"/>
  <c r="Q52" i="1"/>
  <c r="R52" i="1" s="1"/>
  <c r="S52" i="1"/>
  <c r="H68" i="1"/>
  <c r="K68" i="1"/>
  <c r="L68" i="1"/>
  <c r="M68" i="1"/>
  <c r="N68" i="1" s="1"/>
  <c r="O68" i="1"/>
  <c r="P68" i="1"/>
  <c r="Q68" i="1"/>
  <c r="R68" i="1" s="1"/>
  <c r="S68" i="1"/>
  <c r="T68" i="1" s="1"/>
  <c r="H82" i="1"/>
  <c r="K82" i="1"/>
  <c r="L82" i="1" s="1"/>
  <c r="M82" i="1"/>
  <c r="N82" i="1" s="1"/>
  <c r="O82" i="1"/>
  <c r="P82" i="1" s="1"/>
  <c r="Q82" i="1"/>
  <c r="R82" i="1" s="1"/>
  <c r="S82" i="1"/>
  <c r="H71" i="1"/>
  <c r="J71" i="1" s="1"/>
  <c r="K71" i="1"/>
  <c r="L71" i="1"/>
  <c r="M71" i="1"/>
  <c r="N71" i="1" s="1"/>
  <c r="O71" i="1"/>
  <c r="P71" i="1" s="1"/>
  <c r="Q71" i="1"/>
  <c r="S71" i="1"/>
  <c r="T71" i="1" s="1"/>
  <c r="H60" i="1"/>
  <c r="K60" i="1"/>
  <c r="L60" i="1" s="1"/>
  <c r="M60" i="1"/>
  <c r="N60" i="1" s="1"/>
  <c r="O60" i="1"/>
  <c r="P60" i="1" s="1"/>
  <c r="Q60" i="1"/>
  <c r="S60" i="1"/>
  <c r="H43" i="1"/>
  <c r="J43" i="1" s="1"/>
  <c r="K43" i="1"/>
  <c r="L43" i="1" s="1"/>
  <c r="M43" i="1"/>
  <c r="N43" i="1" s="1"/>
  <c r="O43" i="1"/>
  <c r="P43" i="1" s="1"/>
  <c r="Q43" i="1"/>
  <c r="R43" i="1" s="1"/>
  <c r="S43" i="1"/>
  <c r="T43" i="1" s="1"/>
  <c r="H75" i="1"/>
  <c r="J75" i="1" s="1"/>
  <c r="K75" i="1"/>
  <c r="L75" i="1" s="1"/>
  <c r="M75" i="1"/>
  <c r="N75" i="1" s="1"/>
  <c r="O75" i="1"/>
  <c r="P75" i="1" s="1"/>
  <c r="Q75" i="1"/>
  <c r="R75" i="1" s="1"/>
  <c r="S75" i="1"/>
  <c r="H8" i="1"/>
  <c r="K8" i="1"/>
  <c r="L8" i="1" s="1"/>
  <c r="M8" i="1"/>
  <c r="N8" i="1" s="1"/>
  <c r="O8" i="1"/>
  <c r="P8" i="1" s="1"/>
  <c r="Q8" i="1"/>
  <c r="R8" i="1"/>
  <c r="S8" i="1"/>
  <c r="H35" i="1"/>
  <c r="J35" i="1" s="1"/>
  <c r="K35" i="1"/>
  <c r="L35" i="1" s="1"/>
  <c r="M35" i="1"/>
  <c r="N35" i="1" s="1"/>
  <c r="O35" i="1"/>
  <c r="P35" i="1" s="1"/>
  <c r="Q35" i="1"/>
  <c r="R35" i="1" s="1"/>
  <c r="S35" i="1"/>
  <c r="H64" i="1"/>
  <c r="K64" i="1"/>
  <c r="L64" i="1" s="1"/>
  <c r="M64" i="1"/>
  <c r="N64" i="1" s="1"/>
  <c r="O64" i="1"/>
  <c r="P64" i="1"/>
  <c r="Q64" i="1"/>
  <c r="R64" i="1" s="1"/>
  <c r="S64" i="1"/>
  <c r="H38" i="1"/>
  <c r="J38" i="1" s="1"/>
  <c r="K38" i="1"/>
  <c r="L38" i="1" s="1"/>
  <c r="M38" i="1"/>
  <c r="N38" i="1" s="1"/>
  <c r="O38" i="1"/>
  <c r="P38" i="1" s="1"/>
  <c r="Q38" i="1"/>
  <c r="R38" i="1" s="1"/>
  <c r="S38" i="1"/>
  <c r="H100" i="1"/>
  <c r="J100" i="1" s="1"/>
  <c r="K100" i="1"/>
  <c r="L100" i="1" s="1"/>
  <c r="M100" i="1"/>
  <c r="N100" i="1" s="1"/>
  <c r="O100" i="1"/>
  <c r="P100" i="1"/>
  <c r="Q100" i="1"/>
  <c r="R100" i="1" s="1"/>
  <c r="S100" i="1"/>
  <c r="T100" i="1" s="1"/>
  <c r="H91" i="1"/>
  <c r="J91" i="1" s="1"/>
  <c r="K91" i="1"/>
  <c r="L91" i="1" s="1"/>
  <c r="M91" i="1"/>
  <c r="N91" i="1" s="1"/>
  <c r="O91" i="1"/>
  <c r="P91" i="1" s="1"/>
  <c r="Q91" i="1"/>
  <c r="R91" i="1"/>
  <c r="S91" i="1"/>
  <c r="T91" i="1" s="1"/>
  <c r="H83" i="1"/>
  <c r="J83" i="1" s="1"/>
  <c r="K83" i="1"/>
  <c r="L83" i="1" s="1"/>
  <c r="M83" i="1"/>
  <c r="N83" i="1" s="1"/>
  <c r="O83" i="1"/>
  <c r="P83" i="1"/>
  <c r="Q83" i="1"/>
  <c r="R83" i="1" s="1"/>
  <c r="S83" i="1"/>
  <c r="H79" i="1"/>
  <c r="J79" i="1" s="1"/>
  <c r="K79" i="1"/>
  <c r="L79" i="1" s="1"/>
  <c r="M79" i="1"/>
  <c r="N79" i="1" s="1"/>
  <c r="O79" i="1"/>
  <c r="P79" i="1" s="1"/>
  <c r="Q79" i="1"/>
  <c r="S79" i="1"/>
  <c r="H93" i="1"/>
  <c r="J93" i="1" s="1"/>
  <c r="K93" i="1"/>
  <c r="L93" i="1" s="1"/>
  <c r="M93" i="1"/>
  <c r="N93" i="1" s="1"/>
  <c r="O93" i="1"/>
  <c r="P93" i="1" s="1"/>
  <c r="Q93" i="1"/>
  <c r="R93" i="1" s="1"/>
  <c r="S93" i="1"/>
  <c r="T93" i="1" s="1"/>
  <c r="H24" i="1"/>
  <c r="J24" i="1" s="1"/>
  <c r="K24" i="1"/>
  <c r="L24" i="1" s="1"/>
  <c r="M24" i="1"/>
  <c r="N24" i="1" s="1"/>
  <c r="O24" i="1"/>
  <c r="P24" i="1" s="1"/>
  <c r="Q24" i="1"/>
  <c r="R24" i="1" s="1"/>
  <c r="S24" i="1"/>
  <c r="T24" i="1" s="1"/>
  <c r="H65" i="1"/>
  <c r="K65" i="1"/>
  <c r="L65" i="1" s="1"/>
  <c r="M65" i="1"/>
  <c r="N65" i="1" s="1"/>
  <c r="O65" i="1"/>
  <c r="P65" i="1" s="1"/>
  <c r="Q65" i="1"/>
  <c r="R65" i="1" s="1"/>
  <c r="S65" i="1"/>
  <c r="T65" i="1" s="1"/>
  <c r="H55" i="1"/>
  <c r="J55" i="1" s="1"/>
  <c r="K55" i="1"/>
  <c r="L55" i="1" s="1"/>
  <c r="M55" i="1"/>
  <c r="N55" i="1" s="1"/>
  <c r="O55" i="1"/>
  <c r="P55" i="1" s="1"/>
  <c r="Q55" i="1"/>
  <c r="R55" i="1" s="1"/>
  <c r="S55" i="1"/>
  <c r="T55" i="1" s="1"/>
  <c r="H46" i="1"/>
  <c r="J46" i="1" s="1"/>
  <c r="K46" i="1"/>
  <c r="L46" i="1" s="1"/>
  <c r="M46" i="1"/>
  <c r="N46" i="1" s="1"/>
  <c r="O46" i="1"/>
  <c r="P46" i="1"/>
  <c r="Q46" i="1"/>
  <c r="R46" i="1" s="1"/>
  <c r="S46" i="1"/>
  <c r="T46" i="1" s="1"/>
  <c r="H56" i="1"/>
  <c r="K56" i="1"/>
  <c r="L56" i="1" s="1"/>
  <c r="M56" i="1"/>
  <c r="N56" i="1" s="1"/>
  <c r="O56" i="1"/>
  <c r="P56" i="1" s="1"/>
  <c r="Q56" i="1"/>
  <c r="R56" i="1" s="1"/>
  <c r="S56" i="1"/>
  <c r="T56" i="1" s="1"/>
  <c r="H89" i="1"/>
  <c r="K89" i="1"/>
  <c r="L89" i="1" s="1"/>
  <c r="M89" i="1"/>
  <c r="N89" i="1" s="1"/>
  <c r="O89" i="1"/>
  <c r="P89" i="1" s="1"/>
  <c r="Q89" i="1"/>
  <c r="R89" i="1" s="1"/>
  <c r="S89" i="1"/>
  <c r="H13" i="1"/>
  <c r="J13" i="1" s="1"/>
  <c r="K13" i="1"/>
  <c r="L13" i="1" s="1"/>
  <c r="M13" i="1"/>
  <c r="N13" i="1" s="1"/>
  <c r="O13" i="1"/>
  <c r="P13" i="1" s="1"/>
  <c r="Q13" i="1"/>
  <c r="R13" i="1" s="1"/>
  <c r="S13" i="1"/>
  <c r="T13" i="1" s="1"/>
  <c r="H62" i="1"/>
  <c r="J62" i="1" s="1"/>
  <c r="K62" i="1"/>
  <c r="L62" i="1" s="1"/>
  <c r="M62" i="1"/>
  <c r="N62" i="1" s="1"/>
  <c r="O62" i="1"/>
  <c r="P62" i="1"/>
  <c r="Q62" i="1"/>
  <c r="R62" i="1" s="1"/>
  <c r="S62" i="1"/>
  <c r="T62" i="1" s="1"/>
  <c r="H20" i="1"/>
  <c r="K20" i="1"/>
  <c r="L20" i="1" s="1"/>
  <c r="M20" i="1"/>
  <c r="N20" i="1" s="1"/>
  <c r="O20" i="1"/>
  <c r="P20" i="1" s="1"/>
  <c r="Q20" i="1"/>
  <c r="R20" i="1" s="1"/>
  <c r="S20" i="1"/>
  <c r="H3" i="1"/>
  <c r="J3" i="1" s="1"/>
  <c r="K3" i="1"/>
  <c r="L3" i="1" s="1"/>
  <c r="M3" i="1"/>
  <c r="N3" i="1" s="1"/>
  <c r="O3" i="1"/>
  <c r="P3" i="1" s="1"/>
  <c r="Q3" i="1"/>
  <c r="R3" i="1" s="1"/>
  <c r="S3" i="1"/>
  <c r="H14" i="1"/>
  <c r="J14" i="1" s="1"/>
  <c r="K14" i="1"/>
  <c r="L14" i="1" s="1"/>
  <c r="M14" i="1"/>
  <c r="N14" i="1"/>
  <c r="O14" i="1"/>
  <c r="P14" i="1" s="1"/>
  <c r="Q14" i="1"/>
  <c r="S14" i="1"/>
  <c r="T14" i="1" s="1"/>
  <c r="H10" i="1"/>
  <c r="K10" i="1"/>
  <c r="L10" i="1" s="1"/>
  <c r="M10" i="1"/>
  <c r="N10" i="1" s="1"/>
  <c r="O10" i="1"/>
  <c r="P10" i="1" s="1"/>
  <c r="Q10" i="1"/>
  <c r="R10" i="1" s="1"/>
  <c r="S10" i="1"/>
  <c r="T10" i="1" s="1"/>
  <c r="H4" i="1"/>
  <c r="J4" i="1"/>
  <c r="K4" i="1"/>
  <c r="L4" i="1" s="1"/>
  <c r="M4" i="1"/>
  <c r="N4" i="1" s="1"/>
  <c r="O4" i="1"/>
  <c r="P4" i="1" s="1"/>
  <c r="Q4" i="1"/>
  <c r="S4" i="1"/>
  <c r="H5" i="1"/>
  <c r="J5" i="1" s="1"/>
  <c r="K5" i="1"/>
  <c r="L5" i="1" s="1"/>
  <c r="M5" i="1"/>
  <c r="N5" i="1" s="1"/>
  <c r="O5" i="1"/>
  <c r="P5" i="1" s="1"/>
  <c r="Q5" i="1"/>
  <c r="R5" i="1" s="1"/>
  <c r="S5" i="1"/>
  <c r="T5" i="1"/>
  <c r="H18" i="1"/>
  <c r="K18" i="1"/>
  <c r="L18" i="1" s="1"/>
  <c r="M18" i="1"/>
  <c r="O18" i="1"/>
  <c r="P18" i="1"/>
  <c r="Q18" i="1"/>
  <c r="S18" i="1"/>
  <c r="H7" i="1"/>
  <c r="K7" i="1"/>
  <c r="L7" i="1" s="1"/>
  <c r="M7" i="1"/>
  <c r="N7" i="1" s="1"/>
  <c r="O7" i="1"/>
  <c r="P7" i="1" s="1"/>
  <c r="Q7" i="1"/>
  <c r="R7" i="1" s="1"/>
  <c r="S7" i="1"/>
  <c r="T7" i="1" s="1"/>
  <c r="H15" i="1"/>
  <c r="K15" i="1"/>
  <c r="L15" i="1" s="1"/>
  <c r="M15" i="1"/>
  <c r="N15" i="1"/>
  <c r="O15" i="1"/>
  <c r="P15" i="1" s="1"/>
  <c r="Q15" i="1"/>
  <c r="R15" i="1" s="1"/>
  <c r="S15" i="1"/>
  <c r="T15" i="1" s="1"/>
  <c r="H23" i="1"/>
  <c r="K23" i="1"/>
  <c r="L23" i="1" s="1"/>
  <c r="M23" i="1"/>
  <c r="N23" i="1" s="1"/>
  <c r="O23" i="1"/>
  <c r="P23" i="1" s="1"/>
  <c r="Q23" i="1"/>
  <c r="R23" i="1" s="1"/>
  <c r="S23" i="1"/>
  <c r="H19" i="1"/>
  <c r="J19" i="1" s="1"/>
  <c r="K19" i="1"/>
  <c r="L19" i="1" s="1"/>
  <c r="M19" i="1"/>
  <c r="N19" i="1" s="1"/>
  <c r="O19" i="1"/>
  <c r="P19" i="1" s="1"/>
  <c r="Q19" i="1"/>
  <c r="R19" i="1" s="1"/>
  <c r="S19" i="1"/>
  <c r="T19" i="1" s="1"/>
  <c r="H6" i="1"/>
  <c r="J6" i="1" s="1"/>
  <c r="K6" i="1"/>
  <c r="L6" i="1"/>
  <c r="M6" i="1"/>
  <c r="N6" i="1" s="1"/>
  <c r="O6" i="1"/>
  <c r="P6" i="1" s="1"/>
  <c r="Q6" i="1"/>
  <c r="R6" i="1" s="1"/>
  <c r="S6" i="1"/>
  <c r="H9" i="1"/>
  <c r="J9" i="1" s="1"/>
  <c r="K9" i="1"/>
  <c r="L9" i="1" s="1"/>
  <c r="M9" i="1"/>
  <c r="N9" i="1" s="1"/>
  <c r="O9" i="1"/>
  <c r="P9" i="1" s="1"/>
  <c r="Q9" i="1"/>
  <c r="R9" i="1" s="1"/>
  <c r="S9" i="1"/>
  <c r="T9" i="1" s="1"/>
  <c r="H67" i="1"/>
  <c r="J67" i="1" s="1"/>
  <c r="K67" i="1"/>
  <c r="L67" i="1" s="1"/>
  <c r="M67" i="1"/>
  <c r="N67" i="1" s="1"/>
  <c r="O67" i="1"/>
  <c r="P67" i="1" s="1"/>
  <c r="Q67" i="1"/>
  <c r="R67" i="1" s="1"/>
  <c r="S67" i="1"/>
  <c r="T67" i="1" s="1"/>
  <c r="H17" i="1"/>
  <c r="K17" i="1"/>
  <c r="L17" i="1" s="1"/>
  <c r="M17" i="1"/>
  <c r="N17" i="1" s="1"/>
  <c r="O17" i="1"/>
  <c r="P17" i="1" s="1"/>
  <c r="Q17" i="1"/>
  <c r="R17" i="1" s="1"/>
  <c r="S17" i="1"/>
  <c r="T17" i="1" s="1"/>
  <c r="H47" i="1"/>
  <c r="K47" i="1"/>
  <c r="L47" i="1" s="1"/>
  <c r="M47" i="1"/>
  <c r="N47" i="1" s="1"/>
  <c r="O47" i="1"/>
  <c r="P47" i="1" s="1"/>
  <c r="Q47" i="1"/>
  <c r="R47" i="1" s="1"/>
  <c r="S47" i="1"/>
  <c r="T47" i="1" s="1"/>
  <c r="H11" i="1"/>
  <c r="J11" i="1" s="1"/>
  <c r="K11" i="1"/>
  <c r="L11" i="1" s="1"/>
  <c r="M11" i="1"/>
  <c r="N11" i="1" s="1"/>
  <c r="O11" i="1"/>
  <c r="P11" i="1" s="1"/>
  <c r="Q11" i="1"/>
  <c r="R11" i="1" s="1"/>
  <c r="S11" i="1"/>
  <c r="T11" i="1" s="1"/>
  <c r="H25" i="1"/>
  <c r="K25" i="1"/>
  <c r="L25" i="1" s="1"/>
  <c r="M25" i="1"/>
  <c r="N25" i="1" s="1"/>
  <c r="O25" i="1"/>
  <c r="P25" i="1" s="1"/>
  <c r="Q25" i="1"/>
  <c r="R25" i="1" s="1"/>
  <c r="S25" i="1"/>
  <c r="H85" i="1"/>
  <c r="J85" i="1"/>
  <c r="K85" i="1"/>
  <c r="L85" i="1" s="1"/>
  <c r="M85" i="1"/>
  <c r="N85" i="1" s="1"/>
  <c r="O85" i="1"/>
  <c r="P85" i="1" s="1"/>
  <c r="Q85" i="1"/>
  <c r="R85" i="1" s="1"/>
  <c r="S85" i="1"/>
  <c r="T85" i="1" s="1"/>
  <c r="H22" i="1"/>
  <c r="K22" i="1"/>
  <c r="L22" i="1" s="1"/>
  <c r="M22" i="1"/>
  <c r="N22" i="1" s="1"/>
  <c r="O22" i="1"/>
  <c r="P22" i="1" s="1"/>
  <c r="Q22" i="1"/>
  <c r="R22" i="1" s="1"/>
  <c r="S22" i="1"/>
  <c r="H44" i="1"/>
  <c r="J44" i="1" s="1"/>
  <c r="K44" i="1"/>
  <c r="L44" i="1" s="1"/>
  <c r="M44" i="1"/>
  <c r="N44" i="1" s="1"/>
  <c r="O44" i="1"/>
  <c r="P44" i="1" s="1"/>
  <c r="Q44" i="1"/>
  <c r="R44" i="1" s="1"/>
  <c r="S44" i="1"/>
  <c r="H31" i="1"/>
  <c r="K31" i="1"/>
  <c r="L31" i="1" s="1"/>
  <c r="M31" i="1"/>
  <c r="N31" i="1" s="1"/>
  <c r="O31" i="1"/>
  <c r="P31" i="1" s="1"/>
  <c r="Q31" i="1"/>
  <c r="S31" i="1"/>
  <c r="H27" i="1"/>
  <c r="J27" i="1" s="1"/>
  <c r="K27" i="1"/>
  <c r="L27" i="1" s="1"/>
  <c r="M27" i="1"/>
  <c r="N27" i="1" s="1"/>
  <c r="O27" i="1"/>
  <c r="P27" i="1" s="1"/>
  <c r="Q27" i="1"/>
  <c r="R27" i="1" s="1"/>
  <c r="S27" i="1"/>
  <c r="T27" i="1" s="1"/>
  <c r="H58" i="1"/>
  <c r="J58" i="1" s="1"/>
  <c r="K58" i="1"/>
  <c r="L58" i="1" s="1"/>
  <c r="M58" i="1"/>
  <c r="N58" i="1" s="1"/>
  <c r="O58" i="1"/>
  <c r="P58" i="1" s="1"/>
  <c r="Q58" i="1"/>
  <c r="R58" i="1" s="1"/>
  <c r="S58" i="1"/>
  <c r="T58" i="1" s="1"/>
  <c r="H76" i="1"/>
  <c r="J76" i="1"/>
  <c r="K76" i="1"/>
  <c r="L76" i="1" s="1"/>
  <c r="M76" i="1"/>
  <c r="N76" i="1"/>
  <c r="O76" i="1"/>
  <c r="P76" i="1" s="1"/>
  <c r="Q76" i="1"/>
  <c r="R76" i="1" s="1"/>
  <c r="S76" i="1"/>
  <c r="T76" i="1" s="1"/>
  <c r="H61" i="1"/>
  <c r="J61" i="1" s="1"/>
  <c r="K61" i="1"/>
  <c r="L61" i="1" s="1"/>
  <c r="M61" i="1"/>
  <c r="N61" i="1" s="1"/>
  <c r="O61" i="1"/>
  <c r="P61" i="1" s="1"/>
  <c r="Q61" i="1"/>
  <c r="R61" i="1" s="1"/>
  <c r="S61" i="1"/>
  <c r="T61" i="1" s="1"/>
  <c r="H72" i="1"/>
  <c r="K72" i="1"/>
  <c r="L72" i="1" s="1"/>
  <c r="M72" i="1"/>
  <c r="N72" i="1" s="1"/>
  <c r="O72" i="1"/>
  <c r="P72" i="1" s="1"/>
  <c r="Q72" i="1"/>
  <c r="R72" i="1" s="1"/>
  <c r="S72" i="1"/>
  <c r="H88" i="1"/>
  <c r="J88" i="1" s="1"/>
  <c r="K88" i="1"/>
  <c r="L88" i="1" s="1"/>
  <c r="M88" i="1"/>
  <c r="N88" i="1" s="1"/>
  <c r="O88" i="1"/>
  <c r="P88" i="1" s="1"/>
  <c r="Q88" i="1"/>
  <c r="R88" i="1" s="1"/>
  <c r="S88" i="1"/>
  <c r="H50" i="1"/>
  <c r="K50" i="1"/>
  <c r="L50" i="1" s="1"/>
  <c r="M50" i="1"/>
  <c r="N50" i="1" s="1"/>
  <c r="O50" i="1"/>
  <c r="P50" i="1" s="1"/>
  <c r="Q50" i="1"/>
  <c r="R50" i="1" s="1"/>
  <c r="S50" i="1"/>
  <c r="T50" i="1" s="1"/>
  <c r="H32" i="1"/>
  <c r="J32" i="1" s="1"/>
  <c r="K32" i="1"/>
  <c r="L32" i="1" s="1"/>
  <c r="M32" i="1"/>
  <c r="N32" i="1" s="1"/>
  <c r="O32" i="1"/>
  <c r="P32" i="1" s="1"/>
  <c r="Q32" i="1"/>
  <c r="R32" i="1" s="1"/>
  <c r="S32" i="1"/>
  <c r="H69" i="1"/>
  <c r="J69" i="1" s="1"/>
  <c r="K69" i="1"/>
  <c r="L69" i="1" s="1"/>
  <c r="M69" i="1"/>
  <c r="N69" i="1" s="1"/>
  <c r="O69" i="1"/>
  <c r="P69" i="1" s="1"/>
  <c r="Q69" i="1"/>
  <c r="R69" i="1"/>
  <c r="S69" i="1"/>
  <c r="T69" i="1" s="1"/>
  <c r="H94" i="1"/>
  <c r="K94" i="1"/>
  <c r="L94" i="1" s="1"/>
  <c r="M94" i="1"/>
  <c r="N94" i="1" s="1"/>
  <c r="O94" i="1"/>
  <c r="P94" i="1"/>
  <c r="Q94" i="1"/>
  <c r="R94" i="1"/>
  <c r="S94" i="1"/>
  <c r="T94" i="1" s="1"/>
  <c r="H98" i="1"/>
  <c r="J98" i="1" s="1"/>
  <c r="K98" i="1"/>
  <c r="L98" i="1" s="1"/>
  <c r="M98" i="1"/>
  <c r="N98" i="1" s="1"/>
  <c r="O98" i="1"/>
  <c r="P98" i="1" s="1"/>
  <c r="Q98" i="1"/>
  <c r="R98" i="1" s="1"/>
  <c r="S98" i="1"/>
  <c r="H96" i="1"/>
  <c r="J96" i="1" s="1"/>
  <c r="K96" i="1"/>
  <c r="L96" i="1" s="1"/>
  <c r="M96" i="1"/>
  <c r="N96" i="1" s="1"/>
  <c r="O96" i="1"/>
  <c r="P96" i="1" s="1"/>
  <c r="Q96" i="1"/>
  <c r="R96" i="1" s="1"/>
  <c r="S96" i="1"/>
  <c r="H77" i="1"/>
  <c r="J77" i="1" s="1"/>
  <c r="K77" i="1"/>
  <c r="L77" i="1" s="1"/>
  <c r="M77" i="1"/>
  <c r="N77" i="1" s="1"/>
  <c r="O77" i="1"/>
  <c r="P77" i="1" s="1"/>
  <c r="Q77" i="1"/>
  <c r="R77" i="1" s="1"/>
  <c r="S77" i="1"/>
  <c r="H51" i="1"/>
  <c r="K51" i="1"/>
  <c r="L51" i="1" s="1"/>
  <c r="M51" i="1"/>
  <c r="N51" i="1" s="1"/>
  <c r="O51" i="1"/>
  <c r="P51" i="1" s="1"/>
  <c r="Q51" i="1"/>
  <c r="R51" i="1" s="1"/>
  <c r="S51" i="1"/>
  <c r="T51" i="1" s="1"/>
  <c r="H99" i="1"/>
  <c r="K99" i="1"/>
  <c r="L99" i="1" s="1"/>
  <c r="M99" i="1"/>
  <c r="N99" i="1" s="1"/>
  <c r="O99" i="1"/>
  <c r="P99" i="1" s="1"/>
  <c r="Q99" i="1"/>
  <c r="R99" i="1" s="1"/>
  <c r="S99" i="1"/>
  <c r="T99" i="1" s="1"/>
  <c r="H29" i="1"/>
  <c r="J29" i="1" s="1"/>
  <c r="K29" i="1"/>
  <c r="L29" i="1" s="1"/>
  <c r="M29" i="1"/>
  <c r="N29" i="1" s="1"/>
  <c r="O29" i="1"/>
  <c r="P29" i="1"/>
  <c r="Q29" i="1"/>
  <c r="R29" i="1" s="1"/>
  <c r="S29" i="1"/>
  <c r="T29" i="1" s="1"/>
  <c r="H39" i="1"/>
  <c r="J39" i="1" s="1"/>
  <c r="K39" i="1"/>
  <c r="L39" i="1" s="1"/>
  <c r="M39" i="1"/>
  <c r="N39" i="1" s="1"/>
  <c r="O39" i="1"/>
  <c r="P39" i="1" s="1"/>
  <c r="Q39" i="1"/>
  <c r="R39" i="1" s="1"/>
  <c r="S39" i="1"/>
  <c r="T39" i="1" s="1"/>
  <c r="H42" i="1"/>
  <c r="J42" i="1" s="1"/>
  <c r="K42" i="1"/>
  <c r="L42" i="1" s="1"/>
  <c r="M42" i="1"/>
  <c r="N42" i="1" s="1"/>
  <c r="O42" i="1"/>
  <c r="P42" i="1"/>
  <c r="Q42" i="1"/>
  <c r="R42" i="1" s="1"/>
  <c r="S42" i="1"/>
  <c r="H54" i="1"/>
  <c r="K54" i="1"/>
  <c r="L54" i="1" s="1"/>
  <c r="M54" i="1"/>
  <c r="N54" i="1" s="1"/>
  <c r="O54" i="1"/>
  <c r="P54" i="1" s="1"/>
  <c r="Q54" i="1"/>
  <c r="R54" i="1" s="1"/>
  <c r="S54" i="1"/>
  <c r="H48" i="1"/>
  <c r="J48" i="1" s="1"/>
  <c r="K48" i="1"/>
  <c r="L48" i="1"/>
  <c r="M48" i="1"/>
  <c r="N48" i="1" s="1"/>
  <c r="O48" i="1"/>
  <c r="P48" i="1" s="1"/>
  <c r="Q48" i="1"/>
  <c r="R48" i="1" s="1"/>
  <c r="S48" i="1"/>
  <c r="H66" i="1"/>
  <c r="J66" i="1"/>
  <c r="K66" i="1"/>
  <c r="L66" i="1" s="1"/>
  <c r="M66" i="1"/>
  <c r="N66" i="1" s="1"/>
  <c r="O66" i="1"/>
  <c r="P66" i="1" s="1"/>
  <c r="Q66" i="1"/>
  <c r="R66" i="1" s="1"/>
  <c r="S66" i="1"/>
  <c r="T66" i="1" s="1"/>
  <c r="H41" i="1"/>
  <c r="J41" i="1" s="1"/>
  <c r="K41" i="1"/>
  <c r="L41" i="1" s="1"/>
  <c r="M41" i="1"/>
  <c r="N41" i="1" s="1"/>
  <c r="O41" i="1"/>
  <c r="P41" i="1" s="1"/>
  <c r="Q41" i="1"/>
  <c r="R41" i="1" s="1"/>
  <c r="S41" i="1"/>
  <c r="T41" i="1" s="1"/>
  <c r="H12" i="1"/>
  <c r="K12" i="1"/>
  <c r="L12" i="1" s="1"/>
  <c r="M12" i="1"/>
  <c r="N12" i="1" s="1"/>
  <c r="O12" i="1"/>
  <c r="P12" i="1" s="1"/>
  <c r="Q12" i="1"/>
  <c r="R12" i="1" s="1"/>
  <c r="S12" i="1"/>
  <c r="H95" i="1"/>
  <c r="K95" i="1"/>
  <c r="L95" i="1" s="1"/>
  <c r="M95" i="1"/>
  <c r="N95" i="1" s="1"/>
  <c r="O95" i="1"/>
  <c r="P95" i="1" s="1"/>
  <c r="Q95" i="1"/>
  <c r="R95" i="1" s="1"/>
  <c r="S95" i="1"/>
  <c r="T95" i="1" s="1"/>
  <c r="H92" i="1"/>
  <c r="K92" i="1"/>
  <c r="L92" i="1" s="1"/>
  <c r="M92" i="1"/>
  <c r="N92" i="1" s="1"/>
  <c r="O92" i="1"/>
  <c r="P92" i="1" s="1"/>
  <c r="Q92" i="1"/>
  <c r="R92" i="1" s="1"/>
  <c r="S92" i="1"/>
  <c r="T92" i="1" s="1"/>
  <c r="H57" i="1"/>
  <c r="K57" i="1"/>
  <c r="L57" i="1" s="1"/>
  <c r="M57" i="1"/>
  <c r="N57" i="1" s="1"/>
  <c r="O57" i="1"/>
  <c r="P57" i="1" s="1"/>
  <c r="Q57" i="1"/>
  <c r="R57" i="1" s="1"/>
  <c r="S57" i="1"/>
  <c r="T57" i="1" s="1"/>
  <c r="H81" i="1"/>
  <c r="J81" i="1" s="1"/>
  <c r="K81" i="1"/>
  <c r="L81" i="1"/>
  <c r="M81" i="1"/>
  <c r="N81" i="1" s="1"/>
  <c r="O81" i="1"/>
  <c r="P81" i="1" s="1"/>
  <c r="Q81" i="1"/>
  <c r="R81" i="1" s="1"/>
  <c r="S81" i="1"/>
  <c r="H63" i="1"/>
  <c r="J63" i="1" s="1"/>
  <c r="K63" i="1"/>
  <c r="L63" i="1" s="1"/>
  <c r="M63" i="1"/>
  <c r="N63" i="1" s="1"/>
  <c r="O63" i="1"/>
  <c r="P63" i="1" s="1"/>
  <c r="Q63" i="1"/>
  <c r="R63" i="1" s="1"/>
  <c r="S63" i="1"/>
  <c r="H90" i="1"/>
  <c r="J90" i="1" s="1"/>
  <c r="K90" i="1"/>
  <c r="L90" i="1" s="1"/>
  <c r="M90" i="1"/>
  <c r="N90" i="1" s="1"/>
  <c r="O90" i="1"/>
  <c r="P90" i="1"/>
  <c r="Q90" i="1"/>
  <c r="R90" i="1" s="1"/>
  <c r="S90" i="1"/>
  <c r="T90" i="1" s="1"/>
  <c r="H37" i="1"/>
  <c r="J37" i="1" s="1"/>
  <c r="K37" i="1"/>
  <c r="L37" i="1" s="1"/>
  <c r="N37" i="1"/>
  <c r="O37" i="1"/>
  <c r="P37" i="1" s="1"/>
  <c r="Q37" i="1"/>
  <c r="R37" i="1" s="1"/>
  <c r="S37" i="1"/>
  <c r="T37" i="1" s="1"/>
  <c r="H34" i="1"/>
  <c r="J34" i="1" s="1"/>
  <c r="K34" i="1"/>
  <c r="L34" i="1"/>
  <c r="M34" i="1"/>
  <c r="N34" i="1" s="1"/>
  <c r="O34" i="1"/>
  <c r="P34" i="1" s="1"/>
  <c r="Q34" i="1"/>
  <c r="R34" i="1" s="1"/>
  <c r="S34" i="1"/>
  <c r="H78" i="1"/>
  <c r="J78" i="1" s="1"/>
  <c r="K78" i="1"/>
  <c r="L78" i="1" s="1"/>
  <c r="M78" i="1"/>
  <c r="N78" i="1" s="1"/>
  <c r="O78" i="1"/>
  <c r="P78" i="1" s="1"/>
  <c r="Q78" i="1"/>
  <c r="S78" i="1"/>
  <c r="H33" i="1"/>
  <c r="K33" i="1"/>
  <c r="L33" i="1"/>
  <c r="M33" i="1"/>
  <c r="N33" i="1" s="1"/>
  <c r="O33" i="1"/>
  <c r="P33" i="1" s="1"/>
  <c r="Q33" i="1"/>
  <c r="R33" i="1" s="1"/>
  <c r="S33" i="1"/>
  <c r="H70" i="1"/>
  <c r="J70" i="1" s="1"/>
  <c r="K70" i="1"/>
  <c r="L70" i="1" s="1"/>
  <c r="M70" i="1"/>
  <c r="N70" i="1" s="1"/>
  <c r="O70" i="1"/>
  <c r="P70" i="1" s="1"/>
  <c r="Q70" i="1"/>
  <c r="R70" i="1" s="1"/>
  <c r="S70" i="1"/>
  <c r="T70" i="1" s="1"/>
  <c r="H40" i="1"/>
  <c r="J40" i="1" s="1"/>
  <c r="K40" i="1"/>
  <c r="L40" i="1" s="1"/>
  <c r="M40" i="1"/>
  <c r="N40" i="1" s="1"/>
  <c r="O40" i="1"/>
  <c r="P40" i="1" s="1"/>
  <c r="Q40" i="1"/>
  <c r="R40" i="1" s="1"/>
  <c r="S40" i="1"/>
  <c r="H16" i="1"/>
  <c r="K16" i="1"/>
  <c r="L16" i="1"/>
  <c r="M16" i="1"/>
  <c r="N16" i="1" s="1"/>
  <c r="O16" i="1"/>
  <c r="P16" i="1" s="1"/>
  <c r="Q16" i="1"/>
  <c r="S16" i="1"/>
  <c r="T16" i="1" s="1"/>
  <c r="H36" i="1"/>
  <c r="K36" i="1"/>
  <c r="L36" i="1" s="1"/>
  <c r="M36" i="1"/>
  <c r="N36" i="1" s="1"/>
  <c r="O36" i="1"/>
  <c r="P36" i="1" s="1"/>
  <c r="Q36" i="1"/>
  <c r="R36" i="1" s="1"/>
  <c r="S36" i="1"/>
  <c r="T36" i="1" s="1"/>
  <c r="H59" i="1"/>
  <c r="K59" i="1"/>
  <c r="L59" i="1" s="1"/>
  <c r="M59" i="1"/>
  <c r="N59" i="1" s="1"/>
  <c r="O59" i="1"/>
  <c r="P59" i="1" s="1"/>
  <c r="Q59" i="1"/>
  <c r="R59" i="1" s="1"/>
  <c r="S59" i="1"/>
  <c r="H28" i="1"/>
  <c r="K28" i="1"/>
  <c r="L28" i="1" s="1"/>
  <c r="M28" i="1"/>
  <c r="O28" i="1"/>
  <c r="P28" i="1"/>
  <c r="Q28" i="1"/>
  <c r="R28" i="1" s="1"/>
  <c r="S28" i="1"/>
  <c r="H53" i="1"/>
  <c r="J53" i="1" s="1"/>
  <c r="K53" i="1"/>
  <c r="L53" i="1" s="1"/>
  <c r="M53" i="1"/>
  <c r="N53" i="1" s="1"/>
  <c r="O53" i="1"/>
  <c r="P53" i="1" s="1"/>
  <c r="Q53" i="1"/>
  <c r="R53" i="1" s="1"/>
  <c r="S53" i="1"/>
  <c r="T53" i="1" s="1"/>
  <c r="H74" i="1"/>
  <c r="J74" i="1" s="1"/>
  <c r="K74" i="1"/>
  <c r="L74" i="1" s="1"/>
  <c r="M74" i="1"/>
  <c r="N74" i="1" s="1"/>
  <c r="O74" i="1"/>
  <c r="P74" i="1"/>
  <c r="Q74" i="1"/>
  <c r="R74" i="1" s="1"/>
  <c r="S74" i="1"/>
  <c r="H49" i="1"/>
  <c r="K49" i="1"/>
  <c r="L49" i="1" s="1"/>
  <c r="M49" i="1"/>
  <c r="N49" i="1" s="1"/>
  <c r="O49" i="1"/>
  <c r="P49" i="1" s="1"/>
  <c r="Q49" i="1"/>
  <c r="R49" i="1" s="1"/>
  <c r="S49" i="1"/>
  <c r="T49" i="1" s="1"/>
  <c r="H26" i="1"/>
  <c r="K26" i="1"/>
  <c r="L26" i="1" s="1"/>
  <c r="M26" i="1"/>
  <c r="N26" i="1" s="1"/>
  <c r="O26" i="1"/>
  <c r="P26" i="1" s="1"/>
  <c r="Q26" i="1"/>
  <c r="R26" i="1" s="1"/>
  <c r="S26" i="1"/>
  <c r="T26" i="1" s="1"/>
  <c r="H21" i="1"/>
  <c r="J21" i="1" s="1"/>
  <c r="K21" i="1"/>
  <c r="L21" i="1" s="1"/>
  <c r="M21" i="1"/>
  <c r="N21" i="1" s="1"/>
  <c r="O21" i="1"/>
  <c r="P21" i="1" s="1"/>
  <c r="Q21" i="1"/>
  <c r="R21" i="1" s="1"/>
  <c r="S21" i="1"/>
  <c r="T21" i="1" s="1"/>
  <c r="H30" i="1"/>
  <c r="J30" i="1" s="1"/>
  <c r="K30" i="1"/>
  <c r="L30" i="1" s="1"/>
  <c r="M30" i="1"/>
  <c r="N30" i="1"/>
  <c r="O30" i="1"/>
  <c r="P30" i="1" s="1"/>
  <c r="Q30" i="1"/>
  <c r="R30" i="1" s="1"/>
  <c r="S30" i="1"/>
  <c r="T30" i="1" s="1"/>
  <c r="H45" i="1"/>
  <c r="K45" i="1"/>
  <c r="L45" i="1" s="1"/>
  <c r="M45" i="1"/>
  <c r="N45" i="1" s="1"/>
  <c r="O45" i="1"/>
  <c r="P45" i="1" s="1"/>
  <c r="Q45" i="1"/>
  <c r="S45" i="1"/>
  <c r="T45" i="1" s="1"/>
  <c r="H73" i="1"/>
  <c r="K73" i="1"/>
  <c r="L73" i="1" s="1"/>
  <c r="M73" i="1"/>
  <c r="N73" i="1" s="1"/>
  <c r="P73" i="1"/>
  <c r="Q73" i="1"/>
  <c r="R73" i="1"/>
  <c r="S73" i="1"/>
  <c r="T73" i="1" s="1"/>
  <c r="H87" i="1"/>
  <c r="J87" i="1" s="1"/>
  <c r="K87" i="1"/>
  <c r="L87" i="1" s="1"/>
  <c r="M87" i="1"/>
  <c r="N87" i="1" s="1"/>
  <c r="O87" i="1"/>
  <c r="P87" i="1" s="1"/>
  <c r="Q87" i="1"/>
  <c r="R87" i="1" s="1"/>
  <c r="S87" i="1"/>
  <c r="T87" i="1" s="1"/>
  <c r="H86" i="1"/>
  <c r="J86" i="1" s="1"/>
  <c r="K86" i="1"/>
  <c r="L86" i="1" s="1"/>
  <c r="M86" i="1"/>
  <c r="N86" i="1" s="1"/>
  <c r="O86" i="1"/>
  <c r="P86" i="1" s="1"/>
  <c r="Q86" i="1"/>
  <c r="R86" i="1" s="1"/>
  <c r="S86" i="1"/>
  <c r="H97" i="1"/>
  <c r="K97" i="1"/>
  <c r="L97" i="1" s="1"/>
  <c r="M97" i="1"/>
  <c r="N97" i="1" s="1"/>
  <c r="O97" i="1"/>
  <c r="P97" i="1" s="1"/>
  <c r="Q97" i="1"/>
  <c r="R97" i="1" s="1"/>
  <c r="S97" i="1"/>
  <c r="H80" i="1"/>
  <c r="J80" i="1"/>
  <c r="K80" i="1"/>
  <c r="L80" i="1" s="1"/>
  <c r="M80" i="1"/>
  <c r="N80" i="1"/>
  <c r="O80" i="1"/>
  <c r="P80" i="1" s="1"/>
  <c r="Q80" i="1"/>
  <c r="R80" i="1"/>
  <c r="S80" i="1"/>
  <c r="T80" i="1" s="1"/>
  <c r="H84" i="1"/>
  <c r="K84" i="1"/>
  <c r="L84" i="1" s="1"/>
  <c r="M84" i="1"/>
  <c r="N84" i="1" s="1"/>
  <c r="O84" i="1"/>
  <c r="P84" i="1" s="1"/>
  <c r="Q84" i="1"/>
  <c r="R84" i="1" s="1"/>
  <c r="S84" i="1"/>
  <c r="T84" i="1" s="1"/>
  <c r="H101" i="1"/>
  <c r="J101" i="1" s="1"/>
  <c r="K101" i="1"/>
  <c r="L101" i="1" s="1"/>
  <c r="M101" i="1"/>
  <c r="N101" i="1"/>
  <c r="O101" i="1"/>
  <c r="P101" i="1" s="1"/>
  <c r="Q101" i="1"/>
  <c r="R101" i="1" s="1"/>
  <c r="S101" i="1"/>
  <c r="T101" i="1" s="1"/>
  <c r="A2" i="7"/>
  <c r="B2" i="7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A74" i="7"/>
  <c r="B74" i="7"/>
  <c r="A75" i="7"/>
  <c r="B75" i="7"/>
  <c r="A76" i="7"/>
  <c r="B76" i="7"/>
  <c r="A77" i="7"/>
  <c r="B77" i="7"/>
  <c r="A78" i="7"/>
  <c r="B78" i="7"/>
  <c r="A79" i="7"/>
  <c r="B79" i="7"/>
  <c r="A80" i="7"/>
  <c r="B80" i="7"/>
  <c r="A81" i="7"/>
  <c r="B81" i="7"/>
  <c r="A82" i="7"/>
  <c r="B82" i="7"/>
  <c r="A83" i="7"/>
  <c r="B83" i="7"/>
  <c r="A84" i="7"/>
  <c r="B84" i="7"/>
  <c r="A85" i="7"/>
  <c r="B85" i="7"/>
  <c r="A86" i="7"/>
  <c r="B86" i="7"/>
  <c r="A87" i="7"/>
  <c r="B87" i="7"/>
  <c r="A88" i="7"/>
  <c r="B88" i="7"/>
  <c r="A89" i="7"/>
  <c r="B89" i="7"/>
  <c r="A90" i="7"/>
  <c r="B90" i="7"/>
  <c r="A91" i="7"/>
  <c r="B91" i="7"/>
  <c r="A92" i="7"/>
  <c r="B92" i="7"/>
  <c r="A93" i="7"/>
  <c r="B93" i="7"/>
  <c r="A94" i="7"/>
  <c r="B94" i="7"/>
  <c r="A95" i="7"/>
  <c r="B95" i="7"/>
  <c r="A96" i="7"/>
  <c r="B96" i="7"/>
  <c r="A97" i="7"/>
  <c r="B97" i="7"/>
  <c r="A98" i="7"/>
  <c r="B98" i="7"/>
  <c r="A99" i="7"/>
  <c r="B99" i="7"/>
  <c r="A100" i="7"/>
  <c r="B100" i="7"/>
  <c r="A2" i="6"/>
  <c r="B2" i="6"/>
  <c r="A3" i="6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2" i="5"/>
  <c r="B2" i="5"/>
  <c r="A3" i="5"/>
  <c r="B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B73" i="5"/>
  <c r="A74" i="5"/>
  <c r="B74" i="5"/>
  <c r="A75" i="5"/>
  <c r="B75" i="5"/>
  <c r="A76" i="5"/>
  <c r="B76" i="5"/>
  <c r="A77" i="5"/>
  <c r="B77" i="5"/>
  <c r="A78" i="5"/>
  <c r="B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A93" i="5"/>
  <c r="B9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A2" i="4"/>
  <c r="B2" i="4"/>
  <c r="A3" i="4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A53" i="4"/>
  <c r="B53" i="4"/>
  <c r="A54" i="4"/>
  <c r="B5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A84" i="4"/>
  <c r="B84" i="4"/>
  <c r="A85" i="4"/>
  <c r="B85" i="4"/>
  <c r="A86" i="4"/>
  <c r="B86" i="4"/>
  <c r="A87" i="4"/>
  <c r="B87" i="4"/>
  <c r="A88" i="4"/>
  <c r="B88" i="4"/>
  <c r="A89" i="4"/>
  <c r="B89" i="4"/>
  <c r="A90" i="4"/>
  <c r="B90" i="4"/>
  <c r="A91" i="4"/>
  <c r="B91" i="4"/>
  <c r="A92" i="4"/>
  <c r="B92" i="4"/>
  <c r="A93" i="4"/>
  <c r="B93" i="4"/>
  <c r="A94" i="4"/>
  <c r="B94" i="4"/>
  <c r="A95" i="4"/>
  <c r="B95" i="4"/>
  <c r="A96" i="4"/>
  <c r="B96" i="4"/>
  <c r="A97" i="4"/>
  <c r="B97" i="4"/>
  <c r="A98" i="4"/>
  <c r="B98" i="4"/>
  <c r="A99" i="4"/>
  <c r="B99" i="4"/>
  <c r="A100" i="4"/>
  <c r="B100" i="4"/>
  <c r="A2" i="3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D34" i="2"/>
  <c r="F34" i="2" s="1"/>
  <c r="I15" i="1" s="1"/>
  <c r="D35" i="2"/>
  <c r="F35" i="2" s="1"/>
  <c r="I23" i="1" s="1"/>
  <c r="D36" i="2"/>
  <c r="F36" i="2" s="1"/>
  <c r="I19" i="1" s="1"/>
  <c r="D37" i="2"/>
  <c r="F37" i="2" s="1"/>
  <c r="I6" i="1" s="1"/>
  <c r="D38" i="2"/>
  <c r="F38" i="2" s="1"/>
  <c r="I9" i="1" s="1"/>
  <c r="D39" i="2"/>
  <c r="F39" i="2" s="1"/>
  <c r="I67" i="1" s="1"/>
  <c r="D40" i="2"/>
  <c r="F40" i="2" s="1"/>
  <c r="I17" i="1" s="1"/>
  <c r="D41" i="2"/>
  <c r="F41" i="2" s="1"/>
  <c r="I47" i="1" s="1"/>
  <c r="D42" i="2"/>
  <c r="F42" i="2" s="1"/>
  <c r="I11" i="1" s="1"/>
  <c r="D43" i="2"/>
  <c r="F43" i="2" s="1"/>
  <c r="I25" i="1" s="1"/>
  <c r="D44" i="2"/>
  <c r="F44" i="2" s="1"/>
  <c r="I85" i="1" s="1"/>
  <c r="D45" i="2"/>
  <c r="D46" i="2"/>
  <c r="F46" i="2" s="1"/>
  <c r="I44" i="1" s="1"/>
  <c r="D47" i="2"/>
  <c r="F47" i="2" s="1"/>
  <c r="I31" i="1" s="1"/>
  <c r="D48" i="2"/>
  <c r="F48" i="2" s="1"/>
  <c r="I27" i="1" s="1"/>
  <c r="D49" i="2"/>
  <c r="F49" i="2" s="1"/>
  <c r="I58" i="1" s="1"/>
  <c r="D50" i="2"/>
  <c r="F50" i="2" s="1"/>
  <c r="I76" i="1" s="1"/>
  <c r="D51" i="2"/>
  <c r="F51" i="2" s="1"/>
  <c r="I61" i="1" s="1"/>
  <c r="D52" i="2"/>
  <c r="F52" i="2" s="1"/>
  <c r="I72" i="1" s="1"/>
  <c r="D53" i="2"/>
  <c r="F53" i="2" s="1"/>
  <c r="I88" i="1" s="1"/>
  <c r="D54" i="2"/>
  <c r="F54" i="2" s="1"/>
  <c r="I50" i="1" s="1"/>
  <c r="D55" i="2"/>
  <c r="F55" i="2" s="1"/>
  <c r="I32" i="1" s="1"/>
  <c r="D56" i="2"/>
  <c r="F56" i="2" s="1"/>
  <c r="I69" i="1" s="1"/>
  <c r="D57" i="2"/>
  <c r="F57" i="2" s="1"/>
  <c r="I94" i="1" s="1"/>
  <c r="D58" i="2"/>
  <c r="F58" i="2" s="1"/>
  <c r="I98" i="1" s="1"/>
  <c r="D59" i="2"/>
  <c r="F59" i="2" s="1"/>
  <c r="I96" i="1" s="1"/>
  <c r="D60" i="2"/>
  <c r="F60" i="2" s="1"/>
  <c r="I77" i="1" s="1"/>
  <c r="D61" i="2"/>
  <c r="F61" i="2" s="1"/>
  <c r="I51" i="1" s="1"/>
  <c r="D62" i="2"/>
  <c r="F62" i="2" s="1"/>
  <c r="I99" i="1" s="1"/>
  <c r="D63" i="2"/>
  <c r="F63" i="2" s="1"/>
  <c r="I29" i="1" s="1"/>
  <c r="D64" i="2"/>
  <c r="F64" i="2" s="1"/>
  <c r="I39" i="1" s="1"/>
  <c r="D65" i="2"/>
  <c r="F65" i="2" s="1"/>
  <c r="I42" i="1" s="1"/>
  <c r="D66" i="2"/>
  <c r="F66" i="2" s="1"/>
  <c r="I54" i="1" s="1"/>
  <c r="D67" i="2"/>
  <c r="F67" i="2" s="1"/>
  <c r="I48" i="1" s="1"/>
  <c r="D68" i="2"/>
  <c r="F68" i="2" s="1"/>
  <c r="I66" i="1" s="1"/>
  <c r="D69" i="2"/>
  <c r="F69" i="2" s="1"/>
  <c r="I41" i="1" s="1"/>
  <c r="D70" i="2"/>
  <c r="F70" i="2" s="1"/>
  <c r="I12" i="1" s="1"/>
  <c r="D71" i="2"/>
  <c r="F71" i="2" s="1"/>
  <c r="I95" i="1" s="1"/>
  <c r="D72" i="2"/>
  <c r="F72" i="2" s="1"/>
  <c r="I92" i="1" s="1"/>
  <c r="D73" i="2"/>
  <c r="F73" i="2" s="1"/>
  <c r="I57" i="1" s="1"/>
  <c r="D74" i="2"/>
  <c r="F74" i="2" s="1"/>
  <c r="I81" i="1" s="1"/>
  <c r="D75" i="2"/>
  <c r="F75" i="2" s="1"/>
  <c r="I63" i="1" s="1"/>
  <c r="D76" i="2"/>
  <c r="F76" i="2" s="1"/>
  <c r="I90" i="1" s="1"/>
  <c r="D77" i="2"/>
  <c r="F77" i="2" s="1"/>
  <c r="I37" i="1" s="1"/>
  <c r="D78" i="2"/>
  <c r="F78" i="2" s="1"/>
  <c r="I34" i="1" s="1"/>
  <c r="D79" i="2"/>
  <c r="F79" i="2" s="1"/>
  <c r="I78" i="1" s="1"/>
  <c r="D80" i="2"/>
  <c r="F80" i="2" s="1"/>
  <c r="I33" i="1" s="1"/>
  <c r="D81" i="2"/>
  <c r="F81" i="2" s="1"/>
  <c r="I70" i="1" s="1"/>
  <c r="D82" i="2"/>
  <c r="F82" i="2" s="1"/>
  <c r="I40" i="1" s="1"/>
  <c r="D83" i="2"/>
  <c r="F83" i="2" s="1"/>
  <c r="I16" i="1" s="1"/>
  <c r="D84" i="2"/>
  <c r="F84" i="2" s="1"/>
  <c r="I36" i="1" s="1"/>
  <c r="D85" i="2"/>
  <c r="F85" i="2" s="1"/>
  <c r="I59" i="1" s="1"/>
  <c r="D86" i="2"/>
  <c r="F86" i="2" s="1"/>
  <c r="I28" i="1" s="1"/>
  <c r="D87" i="2"/>
  <c r="F87" i="2" s="1"/>
  <c r="I53" i="1" s="1"/>
  <c r="D88" i="2"/>
  <c r="F88" i="2" s="1"/>
  <c r="I74" i="1" s="1"/>
  <c r="D89" i="2"/>
  <c r="F89" i="2" s="1"/>
  <c r="I49" i="1" s="1"/>
  <c r="D90" i="2"/>
  <c r="F90" i="2" s="1"/>
  <c r="I26" i="1" s="1"/>
  <c r="D91" i="2"/>
  <c r="F91" i="2" s="1"/>
  <c r="I21" i="1" s="1"/>
  <c r="D92" i="2"/>
  <c r="F92" i="2" s="1"/>
  <c r="I30" i="1" s="1"/>
  <c r="D93" i="2"/>
  <c r="F93" i="2" s="1"/>
  <c r="I45" i="1" s="1"/>
  <c r="D94" i="2"/>
  <c r="F94" i="2" s="1"/>
  <c r="I73" i="1" s="1"/>
  <c r="D95" i="2"/>
  <c r="F95" i="2" s="1"/>
  <c r="I87" i="1" s="1"/>
  <c r="D96" i="2"/>
  <c r="F96" i="2" s="1"/>
  <c r="I86" i="1" s="1"/>
  <c r="D97" i="2"/>
  <c r="F97" i="2" s="1"/>
  <c r="I97" i="1" s="1"/>
  <c r="D98" i="2"/>
  <c r="F98" i="2" s="1"/>
  <c r="I80" i="1" s="1"/>
  <c r="D99" i="2"/>
  <c r="F99" i="2" s="1"/>
  <c r="I84" i="1" s="1"/>
  <c r="D100" i="2"/>
  <c r="F100" i="2" s="1"/>
  <c r="I101" i="1" s="1"/>
  <c r="F45" i="2"/>
  <c r="I22" i="1" s="1"/>
  <c r="N28" i="1" l="1"/>
  <c r="N18" i="1"/>
  <c r="U7" i="1"/>
  <c r="U73" i="1"/>
  <c r="U47" i="1"/>
  <c r="E12" i="15" s="1"/>
  <c r="U101" i="1"/>
  <c r="U84" i="1"/>
  <c r="U80" i="1"/>
  <c r="U97" i="1"/>
  <c r="E110" i="15" s="1"/>
  <c r="U86" i="1"/>
  <c r="U59" i="1"/>
  <c r="E93" i="15" s="1"/>
  <c r="U36" i="1"/>
  <c r="E42" i="15" s="1"/>
  <c r="U40" i="1"/>
  <c r="U70" i="1"/>
  <c r="E23" i="15" s="1"/>
  <c r="U33" i="1"/>
  <c r="U34" i="1"/>
  <c r="U37" i="1"/>
  <c r="U90" i="1"/>
  <c r="U63" i="1"/>
  <c r="E36" i="17" s="1"/>
  <c r="U57" i="1"/>
  <c r="U92" i="1"/>
  <c r="U12" i="1"/>
  <c r="U41" i="1"/>
  <c r="E39" i="15" s="1"/>
  <c r="U48" i="1"/>
  <c r="U42" i="1"/>
  <c r="U39" i="1"/>
  <c r="U51" i="1"/>
  <c r="U77" i="1"/>
  <c r="U94" i="1"/>
  <c r="U69" i="1"/>
  <c r="U32" i="1"/>
  <c r="U88" i="1"/>
  <c r="U72" i="1"/>
  <c r="U58" i="1"/>
  <c r="U44" i="1"/>
  <c r="U22" i="1"/>
  <c r="U11" i="1"/>
  <c r="U17" i="1"/>
  <c r="E3" i="15" s="1"/>
  <c r="U6" i="1"/>
  <c r="U10" i="1"/>
  <c r="U62" i="1"/>
  <c r="U56" i="1"/>
  <c r="U46" i="1"/>
  <c r="U93" i="1"/>
  <c r="U100" i="1"/>
  <c r="E108" i="15" s="1"/>
  <c r="U8" i="1"/>
  <c r="U60" i="1"/>
  <c r="U71" i="1"/>
  <c r="U49" i="1"/>
  <c r="E11" i="15" s="1"/>
  <c r="U30" i="1"/>
  <c r="E54" i="15" s="1"/>
  <c r="U87" i="1"/>
  <c r="U45" i="1"/>
  <c r="E5" i="17" s="1"/>
  <c r="U78" i="1"/>
  <c r="E72" i="15" s="1"/>
  <c r="U21" i="1"/>
  <c r="E17" i="15" s="1"/>
  <c r="F17" i="15" s="1"/>
  <c r="U61" i="1"/>
  <c r="U64" i="1"/>
  <c r="U81" i="1"/>
  <c r="E71" i="15" s="1"/>
  <c r="U66" i="1"/>
  <c r="E105" i="15" s="1"/>
  <c r="U13" i="1"/>
  <c r="E65" i="15" s="1"/>
  <c r="U16" i="1"/>
  <c r="U76" i="1"/>
  <c r="U27" i="1"/>
  <c r="U5" i="1"/>
  <c r="U20" i="1"/>
  <c r="U83" i="1"/>
  <c r="U35" i="1"/>
  <c r="U99" i="1"/>
  <c r="U3" i="1"/>
  <c r="U95" i="1"/>
  <c r="U85" i="1"/>
  <c r="U54" i="1"/>
  <c r="U29" i="1"/>
  <c r="E53" i="15" s="1"/>
  <c r="F53" i="15" s="1"/>
  <c r="U50" i="1"/>
  <c r="U14" i="1"/>
  <c r="U38" i="1"/>
  <c r="U96" i="1"/>
  <c r="U98" i="1"/>
  <c r="U23" i="1"/>
  <c r="U4" i="1"/>
  <c r="U65" i="1"/>
  <c r="D21" i="16" s="1"/>
  <c r="U91" i="1"/>
  <c r="U68" i="1"/>
  <c r="U75" i="1"/>
  <c r="D17" i="16" s="1"/>
  <c r="U26" i="1"/>
  <c r="C75" i="14" s="1"/>
  <c r="U53" i="1"/>
  <c r="U67" i="1"/>
  <c r="U18" i="1"/>
  <c r="U79" i="1"/>
  <c r="U25" i="1"/>
  <c r="E57" i="15" s="1"/>
  <c r="U15" i="1"/>
  <c r="U89" i="1"/>
  <c r="U24" i="1"/>
  <c r="E18" i="15" s="1"/>
  <c r="U43" i="1"/>
  <c r="U74" i="1"/>
  <c r="U31" i="1"/>
  <c r="U9" i="1"/>
  <c r="U19" i="1"/>
  <c r="E56" i="15" s="1"/>
  <c r="F56" i="15" s="1"/>
  <c r="U55" i="1"/>
  <c r="U82" i="1"/>
  <c r="U52" i="1"/>
  <c r="E81" i="15" s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C23" i="14" l="1"/>
  <c r="E66" i="15"/>
  <c r="F65" i="15" s="1"/>
  <c r="C37" i="14"/>
  <c r="E14" i="15"/>
  <c r="F14" i="15" s="1"/>
  <c r="C3" i="14"/>
  <c r="E8" i="17"/>
  <c r="E20" i="15"/>
  <c r="F20" i="15" s="1"/>
  <c r="C68" i="14"/>
  <c r="E69" i="15"/>
  <c r="C29" i="14"/>
  <c r="E47" i="15"/>
  <c r="C7" i="14"/>
  <c r="E62" i="15"/>
  <c r="F62" i="15" s="1"/>
  <c r="C48" i="14"/>
  <c r="E60" i="15"/>
  <c r="C9" i="14"/>
  <c r="D7" i="14" s="1"/>
  <c r="E35" i="15"/>
  <c r="C74" i="14"/>
  <c r="E78" i="15"/>
  <c r="C65" i="14"/>
  <c r="E45" i="17"/>
  <c r="C43" i="14"/>
  <c r="E47" i="17"/>
  <c r="F47" i="17" s="1"/>
  <c r="C24" i="14"/>
  <c r="D22" i="14" s="1"/>
  <c r="E63" i="15"/>
  <c r="C64" i="14"/>
  <c r="E102" i="15"/>
  <c r="C53" i="14"/>
  <c r="E27" i="17"/>
  <c r="D5" i="16"/>
  <c r="C40" i="14"/>
  <c r="E59" i="15"/>
  <c r="F59" i="15" s="1"/>
  <c r="E12" i="17"/>
  <c r="E24" i="15"/>
  <c r="E15" i="17"/>
  <c r="D8" i="16"/>
  <c r="C27" i="14"/>
  <c r="D27" i="14" s="1"/>
  <c r="E50" i="15"/>
  <c r="C59" i="14"/>
  <c r="E42" i="17"/>
  <c r="D3" i="16"/>
  <c r="C32" i="14"/>
  <c r="D32" i="14" s="1"/>
  <c r="E99" i="15"/>
  <c r="C72" i="14"/>
  <c r="E6" i="15"/>
  <c r="C13" i="14"/>
  <c r="D12" i="14" s="1"/>
  <c r="E101" i="15"/>
  <c r="F101" i="15" s="1"/>
  <c r="E38" i="17"/>
  <c r="C28" i="14"/>
  <c r="E15" i="15"/>
  <c r="C57" i="14"/>
  <c r="D18" i="16"/>
  <c r="E48" i="17"/>
  <c r="C49" i="14"/>
  <c r="D47" i="14" s="1"/>
  <c r="E84" i="15"/>
  <c r="E39" i="17"/>
  <c r="F38" i="17" s="1"/>
  <c r="E9" i="17"/>
  <c r="D2" i="16"/>
  <c r="E2" i="16" s="1"/>
  <c r="C52" i="14"/>
  <c r="E45" i="15"/>
  <c r="C70" i="14"/>
  <c r="E107" i="15"/>
  <c r="F107" i="15" s="1"/>
  <c r="C17" i="14"/>
  <c r="D17" i="14" s="1"/>
  <c r="D11" i="16"/>
  <c r="E21" i="17"/>
  <c r="C18" i="14"/>
  <c r="E6" i="17"/>
  <c r="F5" i="17" s="1"/>
  <c r="E8" i="15"/>
  <c r="C30" i="14"/>
  <c r="E41" i="15"/>
  <c r="F41" i="15" s="1"/>
  <c r="C62" i="14"/>
  <c r="E80" i="15"/>
  <c r="F80" i="15" s="1"/>
  <c r="C34" i="14"/>
  <c r="E96" i="15"/>
  <c r="C8" i="14"/>
  <c r="D20" i="16"/>
  <c r="E20" i="16" s="1"/>
  <c r="C60" i="14"/>
  <c r="E17" i="17"/>
  <c r="F17" i="17" s="1"/>
  <c r="E27" i="15"/>
  <c r="C35" i="14"/>
  <c r="E98" i="15"/>
  <c r="F98" i="15" s="1"/>
  <c r="C5" i="14"/>
  <c r="E33" i="17"/>
  <c r="D15" i="16"/>
  <c r="C63" i="14"/>
  <c r="D62" i="14" s="1"/>
  <c r="E48" i="15"/>
  <c r="C54" i="14"/>
  <c r="E51" i="15"/>
  <c r="E41" i="17"/>
  <c r="E21" i="15"/>
  <c r="F23" i="15"/>
  <c r="C4" i="14"/>
  <c r="E68" i="15"/>
  <c r="F68" i="15" s="1"/>
  <c r="E17" i="16"/>
  <c r="E29" i="17"/>
  <c r="E32" i="15"/>
  <c r="F32" i="15" s="1"/>
  <c r="E111" i="15"/>
  <c r="E44" i="17"/>
  <c r="E20" i="17"/>
  <c r="F20" i="17" s="1"/>
  <c r="E30" i="15"/>
  <c r="C20" i="14"/>
  <c r="E92" i="15"/>
  <c r="F92" i="15" s="1"/>
  <c r="C25" i="14"/>
  <c r="E5" i="15"/>
  <c r="F5" i="15" s="1"/>
  <c r="E2" i="17"/>
  <c r="C2" i="14"/>
  <c r="E104" i="15"/>
  <c r="F104" i="15" s="1"/>
  <c r="C39" i="14"/>
  <c r="E3" i="17"/>
  <c r="C10" i="14"/>
  <c r="E36" i="15"/>
  <c r="C19" i="14"/>
  <c r="E90" i="15"/>
  <c r="C42" i="14"/>
  <c r="E86" i="15"/>
  <c r="E33" i="15"/>
  <c r="E26" i="17"/>
  <c r="F26" i="17" s="1"/>
  <c r="D12" i="16"/>
  <c r="E24" i="17"/>
  <c r="C67" i="14"/>
  <c r="D67" i="14" s="1"/>
  <c r="E18" i="17"/>
  <c r="D9" i="16"/>
  <c r="C12" i="14"/>
  <c r="E75" i="15"/>
  <c r="C50" i="14"/>
  <c r="E9" i="15"/>
  <c r="C38" i="14"/>
  <c r="E2" i="15"/>
  <c r="F2" i="15" s="1"/>
  <c r="C33" i="14"/>
  <c r="C47" i="14"/>
  <c r="E87" i="15"/>
  <c r="C44" i="14"/>
  <c r="E32" i="17"/>
  <c r="F32" i="17" s="1"/>
  <c r="E83" i="15"/>
  <c r="F83" i="15" s="1"/>
  <c r="C22" i="14"/>
  <c r="E95" i="15"/>
  <c r="F95" i="15" s="1"/>
  <c r="C69" i="14"/>
  <c r="E26" i="15"/>
  <c r="F26" i="15" s="1"/>
  <c r="E14" i="17"/>
  <c r="F14" i="17" s="1"/>
  <c r="C14" i="14"/>
  <c r="E29" i="15"/>
  <c r="F29" i="15" s="1"/>
  <c r="E23" i="17"/>
  <c r="F23" i="17" s="1"/>
  <c r="C58" i="14"/>
  <c r="E77" i="15"/>
  <c r="F77" i="15" s="1"/>
  <c r="C15" i="14"/>
  <c r="E74" i="15"/>
  <c r="F71" i="15"/>
  <c r="F11" i="15"/>
  <c r="E89" i="15"/>
  <c r="F89" i="15" s="1"/>
  <c r="E35" i="17"/>
  <c r="F35" i="17" s="1"/>
  <c r="D14" i="16"/>
  <c r="C45" i="14"/>
  <c r="E11" i="17"/>
  <c r="F11" i="17" s="1"/>
  <c r="D6" i="16"/>
  <c r="E30" i="17"/>
  <c r="C55" i="14"/>
  <c r="E38" i="15"/>
  <c r="F38" i="15" s="1"/>
  <c r="F110" i="15"/>
  <c r="U28" i="1"/>
  <c r="D52" i="14"/>
  <c r="D57" i="14"/>
  <c r="D37" i="14"/>
  <c r="D42" i="14"/>
  <c r="D2" i="14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F15" i="2" s="1"/>
  <c r="I83" i="1" s="1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F31" i="2" s="1"/>
  <c r="I5" i="1" s="1"/>
  <c r="D32" i="2"/>
  <c r="D33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F8" i="15" l="1"/>
  <c r="F50" i="15"/>
  <c r="E5" i="16"/>
  <c r="F8" i="17"/>
  <c r="F74" i="15"/>
  <c r="F44" i="17"/>
  <c r="E8" i="16"/>
  <c r="F86" i="15"/>
  <c r="F2" i="17"/>
  <c r="F41" i="17"/>
  <c r="F47" i="15"/>
  <c r="C73" i="14"/>
  <c r="D72" i="14" s="1"/>
  <c r="E44" i="15"/>
  <c r="F44" i="15" s="1"/>
  <c r="E14" i="16"/>
  <c r="F29" i="17"/>
  <c r="E11" i="16"/>
  <c r="F35" i="15"/>
  <c r="F2" i="2"/>
  <c r="I52" i="1" s="1"/>
  <c r="F3" i="2"/>
  <c r="I68" i="1" s="1"/>
  <c r="F4" i="2"/>
  <c r="I82" i="1" s="1"/>
  <c r="F5" i="2"/>
  <c r="I71" i="1" s="1"/>
  <c r="F6" i="2"/>
  <c r="I60" i="1" s="1"/>
  <c r="F7" i="2"/>
  <c r="I43" i="1" s="1"/>
  <c r="F8" i="2"/>
  <c r="I75" i="1" s="1"/>
  <c r="F9" i="2"/>
  <c r="I8" i="1" s="1"/>
  <c r="F10" i="2"/>
  <c r="I35" i="1" s="1"/>
  <c r="F11" i="2"/>
  <c r="I64" i="1" s="1"/>
  <c r="F12" i="2"/>
  <c r="I38" i="1" s="1"/>
  <c r="F13" i="2"/>
  <c r="I100" i="1" s="1"/>
  <c r="F14" i="2"/>
  <c r="I91" i="1" s="1"/>
  <c r="F16" i="2"/>
  <c r="I79" i="1" s="1"/>
  <c r="F17" i="2"/>
  <c r="I93" i="1" s="1"/>
  <c r="F18" i="2"/>
  <c r="I24" i="1" s="1"/>
  <c r="F19" i="2"/>
  <c r="I65" i="1" s="1"/>
  <c r="F20" i="2"/>
  <c r="I55" i="1" s="1"/>
  <c r="F21" i="2"/>
  <c r="I46" i="1" s="1"/>
  <c r="F22" i="2"/>
  <c r="I56" i="1" s="1"/>
  <c r="F23" i="2"/>
  <c r="I89" i="1" s="1"/>
  <c r="F24" i="2"/>
  <c r="I13" i="1" s="1"/>
  <c r="F25" i="2"/>
  <c r="I62" i="1" s="1"/>
  <c r="F26" i="2"/>
  <c r="I20" i="1" s="1"/>
  <c r="F27" i="2"/>
  <c r="I3" i="1" s="1"/>
  <c r="F28" i="2"/>
  <c r="I14" i="1" s="1"/>
  <c r="F29" i="2"/>
  <c r="I10" i="1" s="1"/>
  <c r="F30" i="2"/>
  <c r="I4" i="1" s="1"/>
  <c r="F32" i="2"/>
  <c r="I18" i="1" s="1"/>
  <c r="F33" i="2"/>
  <c r="I7" i="1" s="1"/>
  <c r="C2" i="8" l="1"/>
  <c r="D2" i="8"/>
  <c r="E2" i="8"/>
  <c r="F2" i="8"/>
  <c r="I2" i="8"/>
  <c r="J2" i="8"/>
  <c r="K2" i="8"/>
  <c r="C3" i="8"/>
  <c r="D3" i="8"/>
  <c r="E3" i="8"/>
  <c r="F3" i="8"/>
  <c r="I3" i="8"/>
  <c r="J3" i="8"/>
  <c r="K3" i="8"/>
  <c r="C4" i="8"/>
  <c r="D4" i="8"/>
  <c r="E4" i="8"/>
  <c r="F4" i="8"/>
  <c r="I4" i="8"/>
  <c r="J4" i="8"/>
  <c r="K4" i="8"/>
  <c r="C5" i="8"/>
  <c r="D5" i="8"/>
  <c r="E5" i="8"/>
  <c r="F5" i="8"/>
  <c r="I5" i="8"/>
  <c r="J5" i="8"/>
  <c r="K5" i="8"/>
  <c r="C6" i="8"/>
  <c r="D6" i="8"/>
  <c r="E6" i="8"/>
  <c r="F6" i="8"/>
  <c r="I6" i="8"/>
  <c r="J6" i="8"/>
  <c r="K6" i="8"/>
  <c r="C7" i="8"/>
  <c r="D7" i="8"/>
  <c r="E7" i="8"/>
  <c r="F7" i="8"/>
  <c r="I7" i="8"/>
  <c r="J7" i="8"/>
  <c r="K7" i="8"/>
  <c r="C8" i="8"/>
  <c r="D8" i="8"/>
  <c r="E8" i="8"/>
  <c r="F8" i="8"/>
  <c r="I8" i="8"/>
  <c r="J8" i="8"/>
  <c r="K8" i="8"/>
  <c r="C9" i="8"/>
  <c r="D9" i="8"/>
  <c r="E9" i="8"/>
  <c r="F9" i="8"/>
  <c r="I9" i="8"/>
  <c r="J9" i="8"/>
  <c r="K9" i="8"/>
  <c r="C10" i="8"/>
  <c r="D10" i="8"/>
  <c r="E10" i="8"/>
  <c r="F10" i="8"/>
  <c r="I10" i="8"/>
  <c r="J10" i="8"/>
  <c r="K10" i="8"/>
  <c r="C11" i="8"/>
  <c r="D11" i="8"/>
  <c r="E11" i="8"/>
  <c r="F11" i="8"/>
  <c r="I11" i="8"/>
  <c r="J11" i="8"/>
  <c r="K11" i="8"/>
  <c r="C12" i="8"/>
  <c r="D12" i="8"/>
  <c r="E12" i="8"/>
  <c r="F12" i="8"/>
  <c r="I12" i="8"/>
  <c r="J12" i="8"/>
  <c r="K12" i="8"/>
  <c r="C13" i="8"/>
  <c r="D13" i="8"/>
  <c r="E13" i="8"/>
  <c r="F13" i="8"/>
  <c r="I13" i="8"/>
  <c r="J13" i="8"/>
  <c r="K13" i="8"/>
  <c r="C14" i="8"/>
  <c r="D14" i="8"/>
  <c r="E14" i="8"/>
  <c r="F14" i="8"/>
  <c r="I14" i="8"/>
  <c r="J14" i="8"/>
  <c r="K14" i="8"/>
  <c r="C15" i="8"/>
  <c r="D15" i="8"/>
  <c r="E15" i="8"/>
  <c r="F15" i="8"/>
  <c r="I15" i="8"/>
  <c r="J15" i="8"/>
  <c r="K15" i="8"/>
  <c r="C16" i="8"/>
  <c r="D16" i="8"/>
  <c r="E16" i="8"/>
  <c r="F16" i="8"/>
  <c r="I16" i="8"/>
  <c r="J16" i="8"/>
  <c r="K16" i="8"/>
  <c r="C17" i="8"/>
  <c r="D17" i="8"/>
  <c r="E17" i="8"/>
  <c r="F17" i="8"/>
  <c r="I17" i="8"/>
  <c r="J17" i="8"/>
  <c r="K17" i="8"/>
  <c r="C18" i="8"/>
  <c r="D18" i="8"/>
  <c r="E18" i="8"/>
  <c r="F18" i="8"/>
  <c r="I18" i="8"/>
  <c r="J18" i="8"/>
  <c r="K18" i="8"/>
  <c r="C19" i="8"/>
  <c r="D19" i="8"/>
  <c r="E19" i="8"/>
  <c r="F19" i="8"/>
  <c r="I19" i="8"/>
  <c r="J19" i="8"/>
  <c r="K19" i="8"/>
  <c r="C20" i="8"/>
  <c r="D20" i="8"/>
  <c r="E20" i="8"/>
  <c r="F20" i="8"/>
  <c r="I20" i="8"/>
  <c r="J20" i="8"/>
  <c r="K20" i="8"/>
  <c r="C21" i="8"/>
  <c r="D21" i="8"/>
  <c r="E21" i="8"/>
  <c r="F21" i="8"/>
  <c r="I21" i="8"/>
  <c r="J21" i="8"/>
  <c r="K21" i="8"/>
  <c r="C22" i="8"/>
  <c r="D22" i="8"/>
  <c r="E22" i="8"/>
  <c r="F22" i="8"/>
  <c r="I22" i="8"/>
  <c r="J22" i="8"/>
  <c r="K22" i="8"/>
  <c r="C23" i="8"/>
  <c r="D23" i="8"/>
  <c r="E23" i="8"/>
  <c r="F23" i="8"/>
  <c r="I23" i="8"/>
  <c r="J23" i="8"/>
  <c r="K23" i="8"/>
  <c r="C24" i="8"/>
  <c r="D24" i="8"/>
  <c r="E24" i="8"/>
  <c r="F24" i="8"/>
  <c r="I24" i="8"/>
  <c r="J24" i="8"/>
  <c r="K24" i="8"/>
  <c r="C25" i="8"/>
  <c r="D25" i="8"/>
  <c r="E25" i="8"/>
  <c r="F25" i="8"/>
  <c r="I25" i="8"/>
  <c r="J25" i="8"/>
  <c r="K25" i="8"/>
  <c r="C26" i="8"/>
  <c r="D26" i="8"/>
  <c r="E26" i="8"/>
  <c r="F26" i="8"/>
  <c r="I26" i="8"/>
  <c r="J26" i="8"/>
  <c r="K26" i="8"/>
  <c r="C27" i="8"/>
  <c r="D27" i="8"/>
  <c r="E27" i="8"/>
  <c r="F27" i="8"/>
  <c r="I27" i="8"/>
  <c r="J27" i="8"/>
  <c r="K27" i="8"/>
  <c r="C28" i="8"/>
  <c r="D28" i="8"/>
  <c r="E28" i="8"/>
  <c r="F28" i="8"/>
  <c r="I28" i="8"/>
  <c r="J28" i="8"/>
  <c r="K28" i="8"/>
  <c r="C29" i="8"/>
  <c r="D29" i="8"/>
  <c r="E29" i="8"/>
  <c r="F29" i="8"/>
  <c r="I29" i="8"/>
  <c r="J29" i="8"/>
  <c r="K29" i="8"/>
  <c r="C30" i="8"/>
  <c r="D30" i="8"/>
  <c r="E30" i="8"/>
  <c r="F30" i="8"/>
  <c r="I30" i="8"/>
  <c r="J30" i="8"/>
  <c r="K30" i="8"/>
  <c r="C31" i="8"/>
  <c r="D31" i="8"/>
  <c r="E31" i="8"/>
  <c r="F31" i="8"/>
  <c r="I31" i="8"/>
  <c r="J31" i="8"/>
  <c r="K31" i="8"/>
  <c r="C32" i="8"/>
  <c r="D32" i="8"/>
  <c r="E32" i="8"/>
  <c r="F32" i="8"/>
  <c r="I32" i="8"/>
  <c r="J32" i="8"/>
  <c r="K32" i="8"/>
  <c r="C33" i="8"/>
  <c r="D33" i="8"/>
  <c r="E33" i="8"/>
  <c r="F33" i="8"/>
  <c r="I33" i="8"/>
  <c r="J33" i="8"/>
  <c r="K33" i="8"/>
  <c r="C34" i="8"/>
  <c r="D34" i="8"/>
  <c r="E34" i="8"/>
  <c r="F34" i="8"/>
  <c r="I34" i="8"/>
  <c r="J34" i="8"/>
  <c r="K34" i="8"/>
  <c r="C35" i="8"/>
  <c r="D35" i="8"/>
  <c r="E35" i="8"/>
  <c r="F35" i="8"/>
  <c r="I35" i="8"/>
  <c r="J35" i="8"/>
  <c r="K35" i="8"/>
  <c r="C36" i="8"/>
  <c r="D36" i="8"/>
  <c r="E36" i="8"/>
  <c r="F36" i="8"/>
  <c r="I36" i="8"/>
  <c r="J36" i="8"/>
  <c r="K36" i="8"/>
  <c r="C37" i="8"/>
  <c r="D37" i="8"/>
  <c r="E37" i="8"/>
  <c r="F37" i="8"/>
  <c r="I37" i="8"/>
  <c r="J37" i="8"/>
  <c r="K37" i="8"/>
  <c r="C38" i="8"/>
  <c r="D38" i="8"/>
  <c r="E38" i="8"/>
  <c r="F38" i="8"/>
  <c r="I38" i="8"/>
  <c r="J38" i="8"/>
  <c r="K38" i="8"/>
  <c r="C39" i="8"/>
  <c r="D39" i="8"/>
  <c r="E39" i="8"/>
  <c r="F39" i="8"/>
  <c r="I39" i="8"/>
  <c r="J39" i="8"/>
  <c r="K39" i="8"/>
  <c r="C40" i="8"/>
  <c r="D40" i="8"/>
  <c r="E40" i="8"/>
  <c r="F40" i="8"/>
  <c r="I40" i="8"/>
  <c r="J40" i="8"/>
  <c r="K40" i="8"/>
  <c r="C41" i="8"/>
  <c r="D41" i="8"/>
  <c r="E41" i="8"/>
  <c r="F41" i="8"/>
  <c r="I41" i="8"/>
  <c r="J41" i="8"/>
  <c r="K41" i="8"/>
  <c r="C42" i="8"/>
  <c r="D42" i="8"/>
  <c r="E42" i="8"/>
  <c r="F42" i="8"/>
  <c r="I42" i="8"/>
  <c r="J42" i="8"/>
  <c r="K42" i="8"/>
  <c r="C43" i="8"/>
  <c r="D43" i="8"/>
  <c r="E43" i="8"/>
  <c r="F43" i="8"/>
  <c r="I43" i="8"/>
  <c r="J43" i="8"/>
  <c r="K43" i="8"/>
  <c r="C44" i="8"/>
  <c r="D44" i="8"/>
  <c r="E44" i="8"/>
  <c r="F44" i="8"/>
  <c r="I44" i="8"/>
  <c r="J44" i="8"/>
  <c r="K44" i="8"/>
  <c r="C45" i="8"/>
  <c r="D45" i="8"/>
  <c r="E45" i="8"/>
  <c r="F45" i="8"/>
  <c r="I45" i="8"/>
  <c r="J45" i="8"/>
  <c r="K45" i="8"/>
  <c r="C46" i="8"/>
  <c r="D46" i="8"/>
  <c r="E46" i="8"/>
  <c r="F46" i="8"/>
  <c r="I46" i="8"/>
  <c r="J46" i="8"/>
  <c r="K46" i="8"/>
  <c r="C47" i="8"/>
  <c r="D47" i="8"/>
  <c r="E47" i="8"/>
  <c r="F47" i="8"/>
  <c r="I47" i="8"/>
  <c r="J47" i="8"/>
  <c r="K47" i="8"/>
  <c r="C2" i="11"/>
  <c r="D2" i="11"/>
  <c r="E2" i="11"/>
  <c r="F2" i="11"/>
  <c r="I2" i="11"/>
  <c r="J2" i="11"/>
  <c r="K2" i="11"/>
  <c r="C3" i="11"/>
  <c r="D3" i="11"/>
  <c r="E3" i="11"/>
  <c r="F3" i="11"/>
  <c r="I3" i="11"/>
  <c r="J3" i="11"/>
  <c r="K3" i="11"/>
  <c r="C4" i="11"/>
  <c r="D4" i="11"/>
  <c r="E4" i="11"/>
  <c r="F4" i="11"/>
  <c r="I4" i="11"/>
  <c r="J4" i="11"/>
  <c r="K4" i="11"/>
  <c r="C5" i="11"/>
  <c r="D5" i="11"/>
  <c r="E5" i="11"/>
  <c r="F5" i="11"/>
  <c r="I5" i="11"/>
  <c r="J5" i="11"/>
  <c r="K5" i="11"/>
  <c r="C6" i="11"/>
  <c r="D6" i="11"/>
  <c r="E6" i="11"/>
  <c r="F6" i="11"/>
  <c r="I6" i="11"/>
  <c r="J6" i="11"/>
  <c r="K6" i="11"/>
  <c r="C7" i="11"/>
  <c r="D7" i="11"/>
  <c r="E7" i="11"/>
  <c r="F7" i="11"/>
  <c r="I7" i="11"/>
  <c r="J7" i="11"/>
  <c r="K7" i="11"/>
  <c r="C8" i="11"/>
  <c r="D8" i="11"/>
  <c r="E8" i="11"/>
  <c r="F8" i="11"/>
  <c r="I8" i="11"/>
  <c r="J8" i="11"/>
  <c r="K8" i="11"/>
  <c r="C9" i="11"/>
  <c r="D9" i="11"/>
  <c r="E9" i="11"/>
  <c r="F9" i="11"/>
  <c r="I9" i="11"/>
  <c r="J9" i="11"/>
  <c r="K9" i="11"/>
  <c r="C10" i="11"/>
  <c r="D10" i="11"/>
  <c r="E10" i="11"/>
  <c r="F10" i="11"/>
  <c r="I10" i="11"/>
  <c r="J10" i="11"/>
  <c r="K10" i="11"/>
  <c r="C11" i="11"/>
  <c r="D11" i="11"/>
  <c r="E11" i="11"/>
  <c r="F11" i="11"/>
  <c r="I11" i="11"/>
  <c r="J11" i="11"/>
  <c r="K11" i="11"/>
  <c r="C12" i="11"/>
  <c r="D12" i="11"/>
  <c r="E12" i="11"/>
  <c r="F12" i="11"/>
  <c r="I12" i="11"/>
  <c r="J12" i="11"/>
  <c r="K12" i="11"/>
  <c r="C13" i="11"/>
  <c r="D13" i="11"/>
  <c r="E13" i="11"/>
  <c r="F13" i="11"/>
  <c r="I13" i="11"/>
  <c r="J13" i="11"/>
  <c r="K13" i="11"/>
  <c r="C14" i="11"/>
  <c r="D14" i="11"/>
  <c r="E14" i="11"/>
  <c r="F14" i="11"/>
  <c r="I14" i="11"/>
  <c r="J14" i="11"/>
  <c r="K14" i="11"/>
  <c r="C15" i="11"/>
  <c r="D15" i="11"/>
  <c r="E15" i="11"/>
  <c r="F15" i="11"/>
  <c r="I15" i="11"/>
  <c r="J15" i="11"/>
  <c r="K15" i="11"/>
  <c r="C16" i="11"/>
  <c r="D16" i="11"/>
  <c r="E16" i="11"/>
  <c r="F16" i="11"/>
  <c r="I16" i="11"/>
  <c r="J16" i="11"/>
  <c r="K16" i="11"/>
  <c r="C17" i="11"/>
  <c r="D17" i="11"/>
  <c r="E17" i="11"/>
  <c r="F17" i="11"/>
  <c r="I17" i="11"/>
  <c r="J17" i="11"/>
  <c r="K17" i="11"/>
  <c r="C18" i="11"/>
  <c r="D18" i="11"/>
  <c r="E18" i="11"/>
  <c r="F18" i="11"/>
  <c r="I18" i="11"/>
  <c r="J18" i="11"/>
  <c r="K18" i="11"/>
  <c r="C19" i="11"/>
  <c r="D19" i="11"/>
  <c r="E19" i="11"/>
  <c r="F19" i="11"/>
  <c r="I19" i="11"/>
  <c r="J19" i="11"/>
  <c r="K19" i="11"/>
  <c r="C20" i="11"/>
  <c r="D20" i="11"/>
  <c r="E20" i="11"/>
  <c r="F20" i="11"/>
  <c r="I20" i="11"/>
  <c r="J20" i="11"/>
  <c r="K20" i="11"/>
  <c r="C21" i="11"/>
  <c r="D21" i="11"/>
  <c r="E21" i="11"/>
  <c r="F21" i="11"/>
  <c r="I21" i="11"/>
  <c r="J21" i="11"/>
  <c r="K21" i="11"/>
  <c r="C22" i="11"/>
  <c r="D22" i="11"/>
  <c r="E22" i="11"/>
  <c r="F22" i="11"/>
  <c r="I22" i="11"/>
  <c r="J22" i="11"/>
  <c r="K22" i="11"/>
  <c r="C23" i="11"/>
  <c r="D23" i="11"/>
  <c r="E23" i="11"/>
  <c r="F23" i="11"/>
  <c r="I23" i="11"/>
  <c r="J23" i="11"/>
  <c r="K23" i="11"/>
  <c r="C24" i="11"/>
  <c r="D24" i="11"/>
  <c r="E24" i="11"/>
  <c r="F24" i="11"/>
  <c r="I24" i="11"/>
  <c r="J24" i="11"/>
  <c r="K24" i="11"/>
  <c r="C25" i="11"/>
  <c r="D25" i="11"/>
  <c r="E25" i="11"/>
  <c r="F25" i="11"/>
  <c r="I25" i="11"/>
  <c r="J25" i="11"/>
  <c r="K25" i="11"/>
  <c r="C26" i="11"/>
  <c r="D26" i="11"/>
  <c r="E26" i="11"/>
  <c r="F26" i="11"/>
  <c r="I26" i="11"/>
  <c r="J26" i="11"/>
  <c r="K26" i="11"/>
  <c r="C27" i="11"/>
  <c r="D27" i="11"/>
  <c r="E27" i="11"/>
  <c r="F27" i="11"/>
  <c r="I27" i="11"/>
  <c r="J27" i="11"/>
  <c r="K27" i="11"/>
  <c r="C28" i="11"/>
  <c r="D28" i="11"/>
  <c r="E28" i="11"/>
  <c r="F28" i="11"/>
  <c r="I28" i="11"/>
  <c r="J28" i="11"/>
  <c r="K28" i="11"/>
  <c r="C29" i="11"/>
  <c r="D29" i="11"/>
  <c r="E29" i="11"/>
  <c r="F29" i="11"/>
  <c r="I29" i="11"/>
  <c r="J29" i="11"/>
  <c r="K29" i="11"/>
  <c r="C30" i="11"/>
  <c r="D30" i="11"/>
  <c r="E30" i="11"/>
  <c r="F30" i="11"/>
  <c r="I30" i="11"/>
  <c r="J30" i="11"/>
  <c r="K30" i="11"/>
  <c r="C31" i="11"/>
  <c r="D31" i="11"/>
  <c r="E31" i="11"/>
  <c r="F31" i="11"/>
  <c r="I31" i="11"/>
  <c r="J31" i="11"/>
  <c r="K31" i="11"/>
  <c r="C32" i="11"/>
  <c r="D32" i="11"/>
  <c r="E32" i="11"/>
  <c r="F32" i="11"/>
  <c r="I32" i="11"/>
  <c r="J32" i="11"/>
  <c r="K32" i="11"/>
  <c r="C33" i="11"/>
  <c r="D33" i="11"/>
  <c r="E33" i="11"/>
  <c r="F33" i="11"/>
  <c r="I33" i="11"/>
  <c r="J33" i="11"/>
  <c r="K33" i="11"/>
  <c r="C34" i="11"/>
  <c r="D34" i="11"/>
  <c r="E34" i="11"/>
  <c r="F34" i="11"/>
  <c r="I34" i="11"/>
  <c r="J34" i="11"/>
  <c r="K34" i="11"/>
  <c r="C35" i="11"/>
  <c r="D35" i="11"/>
  <c r="E35" i="11"/>
  <c r="F35" i="11"/>
  <c r="I35" i="11"/>
  <c r="J35" i="11"/>
  <c r="K35" i="11"/>
  <c r="C36" i="11"/>
  <c r="D36" i="11"/>
  <c r="E36" i="11"/>
  <c r="F36" i="11"/>
  <c r="I36" i="11"/>
  <c r="J36" i="11"/>
  <c r="K36" i="11"/>
  <c r="C37" i="11"/>
  <c r="D37" i="11"/>
  <c r="E37" i="11"/>
  <c r="F37" i="11"/>
  <c r="I37" i="11"/>
  <c r="J37" i="11"/>
  <c r="K37" i="11"/>
  <c r="C38" i="11"/>
  <c r="D38" i="11"/>
  <c r="E38" i="11"/>
  <c r="F38" i="11"/>
  <c r="I38" i="11"/>
  <c r="J38" i="11"/>
  <c r="K38" i="11"/>
  <c r="C39" i="11"/>
  <c r="D39" i="11"/>
  <c r="E39" i="11"/>
  <c r="F39" i="11"/>
  <c r="I39" i="11"/>
  <c r="J39" i="11"/>
  <c r="K39" i="11"/>
  <c r="C40" i="11"/>
  <c r="D40" i="11"/>
  <c r="E40" i="11"/>
  <c r="F40" i="11"/>
  <c r="I40" i="11"/>
  <c r="J40" i="11"/>
  <c r="K40" i="11"/>
  <c r="C41" i="11"/>
  <c r="D41" i="11"/>
  <c r="E41" i="11"/>
  <c r="F41" i="11"/>
  <c r="I41" i="11"/>
  <c r="J41" i="11"/>
  <c r="K41" i="11"/>
  <c r="C42" i="11"/>
  <c r="D42" i="11"/>
  <c r="E42" i="11"/>
  <c r="F42" i="11"/>
  <c r="I42" i="11"/>
  <c r="J42" i="11"/>
  <c r="K42" i="11"/>
  <c r="C43" i="11"/>
  <c r="D43" i="11"/>
  <c r="E43" i="11"/>
  <c r="F43" i="11"/>
  <c r="I43" i="11"/>
  <c r="J43" i="11"/>
  <c r="K43" i="11"/>
  <c r="C44" i="11"/>
  <c r="D44" i="11"/>
  <c r="E44" i="11"/>
  <c r="F44" i="11"/>
  <c r="I44" i="11"/>
  <c r="J44" i="11"/>
  <c r="K44" i="11"/>
  <c r="C45" i="11"/>
  <c r="D45" i="11"/>
  <c r="E45" i="11"/>
  <c r="F45" i="11"/>
  <c r="I45" i="11"/>
  <c r="J45" i="11"/>
  <c r="K45" i="11"/>
  <c r="C46" i="11"/>
  <c r="D46" i="11"/>
  <c r="E46" i="11"/>
  <c r="F46" i="11"/>
  <c r="I46" i="11"/>
  <c r="J46" i="11"/>
  <c r="K46" i="11"/>
  <c r="C47" i="11"/>
  <c r="D47" i="11"/>
  <c r="E47" i="11"/>
  <c r="F47" i="11"/>
  <c r="I47" i="11"/>
  <c r="J47" i="11"/>
  <c r="K47" i="11"/>
  <c r="C48" i="11"/>
  <c r="D48" i="11"/>
  <c r="E48" i="11"/>
  <c r="F48" i="11"/>
  <c r="I48" i="11"/>
  <c r="J48" i="11"/>
  <c r="K48" i="11"/>
  <c r="C49" i="11"/>
  <c r="D49" i="11"/>
  <c r="E49" i="11"/>
  <c r="F49" i="11"/>
  <c r="I49" i="11"/>
  <c r="J49" i="11"/>
  <c r="K49" i="11"/>
  <c r="C50" i="11"/>
  <c r="D50" i="11"/>
  <c r="E50" i="11"/>
  <c r="F50" i="11"/>
  <c r="I50" i="11"/>
  <c r="J50" i="11"/>
  <c r="K50" i="11"/>
  <c r="C51" i="11"/>
  <c r="D51" i="11"/>
  <c r="E51" i="11"/>
  <c r="F51" i="11"/>
  <c r="I51" i="11"/>
  <c r="J51" i="11"/>
  <c r="K51" i="11"/>
  <c r="C52" i="11"/>
  <c r="D52" i="11"/>
  <c r="E52" i="11"/>
  <c r="F52" i="11"/>
  <c r="I52" i="11"/>
  <c r="J52" i="11"/>
  <c r="K52" i="11"/>
  <c r="L1" i="12"/>
  <c r="L2" i="12" s="1"/>
  <c r="L3" i="12" s="1"/>
  <c r="L4" i="12" s="1"/>
  <c r="L5" i="12" s="1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C2" i="10"/>
  <c r="D2" i="10"/>
  <c r="E2" i="10"/>
  <c r="F2" i="10"/>
  <c r="I2" i="10"/>
  <c r="J2" i="10"/>
  <c r="K2" i="10"/>
  <c r="C3" i="10"/>
  <c r="D3" i="10"/>
  <c r="E3" i="10"/>
  <c r="F3" i="10"/>
  <c r="I3" i="10"/>
  <c r="J3" i="10"/>
  <c r="K3" i="10"/>
  <c r="C4" i="10"/>
  <c r="D4" i="10"/>
  <c r="E4" i="10"/>
  <c r="F4" i="10"/>
  <c r="I4" i="10"/>
  <c r="J4" i="10"/>
  <c r="K4" i="10"/>
  <c r="C5" i="10"/>
  <c r="D5" i="10"/>
  <c r="E5" i="10"/>
  <c r="F5" i="10"/>
  <c r="I5" i="10"/>
  <c r="J5" i="10"/>
  <c r="K5" i="10"/>
  <c r="C6" i="10"/>
  <c r="D6" i="10"/>
  <c r="E6" i="10"/>
  <c r="F6" i="10"/>
  <c r="I6" i="10"/>
  <c r="J6" i="10"/>
  <c r="K6" i="10"/>
  <c r="C7" i="10"/>
  <c r="D7" i="10"/>
  <c r="E7" i="10"/>
  <c r="F7" i="10"/>
  <c r="I7" i="10"/>
  <c r="J7" i="10"/>
  <c r="K7" i="10"/>
  <c r="C8" i="10"/>
  <c r="D8" i="10"/>
  <c r="E8" i="10"/>
  <c r="F8" i="10"/>
  <c r="I8" i="10"/>
  <c r="J8" i="10"/>
  <c r="K8" i="10"/>
  <c r="C9" i="10"/>
  <c r="D9" i="10"/>
  <c r="E9" i="10"/>
  <c r="F9" i="10"/>
  <c r="I9" i="10"/>
  <c r="J9" i="10"/>
  <c r="K9" i="10"/>
  <c r="C10" i="10"/>
  <c r="D10" i="10"/>
  <c r="E10" i="10"/>
  <c r="F10" i="10"/>
  <c r="I10" i="10"/>
  <c r="J10" i="10"/>
  <c r="K10" i="10"/>
  <c r="C11" i="10"/>
  <c r="D11" i="10"/>
  <c r="E11" i="10"/>
  <c r="F11" i="10"/>
  <c r="I11" i="10"/>
  <c r="J11" i="10"/>
  <c r="K11" i="10"/>
  <c r="C12" i="10"/>
  <c r="D12" i="10"/>
  <c r="E12" i="10"/>
  <c r="F12" i="10"/>
  <c r="I12" i="10"/>
  <c r="J12" i="10"/>
  <c r="K12" i="10"/>
  <c r="C13" i="10"/>
  <c r="D13" i="10"/>
  <c r="E13" i="10"/>
  <c r="F13" i="10"/>
  <c r="I13" i="10"/>
  <c r="J13" i="10"/>
  <c r="K13" i="10"/>
  <c r="C14" i="10"/>
  <c r="D14" i="10"/>
  <c r="E14" i="10"/>
  <c r="F14" i="10"/>
  <c r="I14" i="10"/>
  <c r="J14" i="10"/>
  <c r="K14" i="10"/>
  <c r="C15" i="10"/>
  <c r="D15" i="10"/>
  <c r="E15" i="10"/>
  <c r="F15" i="10"/>
  <c r="I15" i="10"/>
  <c r="J15" i="10"/>
  <c r="K15" i="10"/>
  <c r="C16" i="10"/>
  <c r="D16" i="10"/>
  <c r="E16" i="10"/>
  <c r="F16" i="10"/>
  <c r="I16" i="10"/>
  <c r="J16" i="10"/>
  <c r="K16" i="10"/>
  <c r="C17" i="10"/>
  <c r="D17" i="10"/>
  <c r="E17" i="10"/>
  <c r="F17" i="10"/>
  <c r="I17" i="10"/>
  <c r="J17" i="10"/>
  <c r="K17" i="10"/>
  <c r="C18" i="10"/>
  <c r="D18" i="10"/>
  <c r="E18" i="10"/>
  <c r="F18" i="10"/>
  <c r="I18" i="10"/>
  <c r="J18" i="10"/>
  <c r="K18" i="10"/>
  <c r="C19" i="10"/>
  <c r="D19" i="10"/>
  <c r="E19" i="10"/>
  <c r="F19" i="10"/>
  <c r="I19" i="10"/>
  <c r="J19" i="10"/>
  <c r="K19" i="10"/>
  <c r="C20" i="10"/>
  <c r="D20" i="10"/>
  <c r="E20" i="10"/>
  <c r="F20" i="10"/>
  <c r="I20" i="10"/>
  <c r="J20" i="10"/>
  <c r="K20" i="10"/>
  <c r="C21" i="10"/>
  <c r="D21" i="10"/>
  <c r="E21" i="10"/>
  <c r="F21" i="10"/>
  <c r="I21" i="10"/>
  <c r="J21" i="10"/>
  <c r="K21" i="10"/>
  <c r="C22" i="10"/>
  <c r="D22" i="10"/>
  <c r="E22" i="10"/>
  <c r="F22" i="10"/>
  <c r="I22" i="10"/>
  <c r="J22" i="10"/>
  <c r="K22" i="10"/>
  <c r="C23" i="10"/>
  <c r="D23" i="10"/>
  <c r="E23" i="10"/>
  <c r="F23" i="10"/>
  <c r="I23" i="10"/>
  <c r="J23" i="10"/>
  <c r="K23" i="10"/>
  <c r="C24" i="10"/>
  <c r="D24" i="10"/>
  <c r="E24" i="10"/>
  <c r="F24" i="10"/>
  <c r="I24" i="10"/>
  <c r="J24" i="10"/>
  <c r="K24" i="10"/>
  <c r="C25" i="10"/>
  <c r="D25" i="10"/>
  <c r="E25" i="10"/>
  <c r="F25" i="10"/>
  <c r="I25" i="10"/>
  <c r="J25" i="10"/>
  <c r="K25" i="10"/>
  <c r="C26" i="10"/>
  <c r="D26" i="10"/>
  <c r="E26" i="10"/>
  <c r="F26" i="10"/>
  <c r="I26" i="10"/>
  <c r="J26" i="10"/>
  <c r="K26" i="10"/>
  <c r="C27" i="10"/>
  <c r="D27" i="10"/>
  <c r="E27" i="10"/>
  <c r="F27" i="10"/>
  <c r="I27" i="10"/>
  <c r="J27" i="10"/>
  <c r="K27" i="10"/>
  <c r="C28" i="10"/>
  <c r="D28" i="10"/>
  <c r="E28" i="10"/>
  <c r="F28" i="10"/>
  <c r="I28" i="10"/>
  <c r="J28" i="10"/>
  <c r="K28" i="10"/>
  <c r="C29" i="10"/>
  <c r="D29" i="10"/>
  <c r="E29" i="10"/>
  <c r="F29" i="10"/>
  <c r="I29" i="10"/>
  <c r="J29" i="10"/>
  <c r="K29" i="10"/>
  <c r="C30" i="10"/>
  <c r="D30" i="10"/>
  <c r="E30" i="10"/>
  <c r="F30" i="10"/>
  <c r="I30" i="10"/>
  <c r="J30" i="10"/>
  <c r="K30" i="10"/>
  <c r="C31" i="10"/>
  <c r="D31" i="10"/>
  <c r="E31" i="10"/>
  <c r="F31" i="10"/>
  <c r="I31" i="10"/>
  <c r="J31" i="10"/>
  <c r="K31" i="10"/>
  <c r="C32" i="10"/>
  <c r="D32" i="10"/>
  <c r="E32" i="10"/>
  <c r="F32" i="10"/>
  <c r="I32" i="10"/>
  <c r="J32" i="10"/>
  <c r="K32" i="10"/>
  <c r="C33" i="10"/>
  <c r="D33" i="10"/>
  <c r="E33" i="10"/>
  <c r="F33" i="10"/>
  <c r="I33" i="10"/>
  <c r="J33" i="10"/>
  <c r="K33" i="10"/>
  <c r="C34" i="10"/>
  <c r="D34" i="10"/>
  <c r="E34" i="10"/>
  <c r="F34" i="10"/>
  <c r="I34" i="10"/>
  <c r="J34" i="10"/>
  <c r="K34" i="10"/>
  <c r="C35" i="10"/>
  <c r="D35" i="10"/>
  <c r="E35" i="10"/>
  <c r="F35" i="10"/>
  <c r="I35" i="10"/>
  <c r="J35" i="10"/>
  <c r="K35" i="10"/>
  <c r="C36" i="10"/>
  <c r="D36" i="10"/>
  <c r="E36" i="10"/>
  <c r="F36" i="10"/>
  <c r="I36" i="10"/>
  <c r="J36" i="10"/>
  <c r="K36" i="10"/>
  <c r="C37" i="10"/>
  <c r="D37" i="10"/>
  <c r="E37" i="10"/>
  <c r="F37" i="10"/>
  <c r="I37" i="10"/>
  <c r="J37" i="10"/>
  <c r="K37" i="10"/>
  <c r="C38" i="10"/>
  <c r="D38" i="10"/>
  <c r="E38" i="10"/>
  <c r="F38" i="10"/>
  <c r="I38" i="10"/>
  <c r="J38" i="10"/>
  <c r="K38" i="10"/>
  <c r="C39" i="10"/>
  <c r="D39" i="10"/>
  <c r="E39" i="10"/>
  <c r="F39" i="10"/>
  <c r="I39" i="10"/>
  <c r="J39" i="10"/>
  <c r="K39" i="10"/>
  <c r="C40" i="10"/>
  <c r="D40" i="10"/>
  <c r="E40" i="10"/>
  <c r="F40" i="10"/>
  <c r="I40" i="10"/>
  <c r="J40" i="10"/>
  <c r="K40" i="10"/>
  <c r="C41" i="10"/>
  <c r="D41" i="10"/>
  <c r="E41" i="10"/>
  <c r="F41" i="10"/>
  <c r="I41" i="10"/>
  <c r="J41" i="10"/>
  <c r="K41" i="10"/>
  <c r="C42" i="10"/>
  <c r="D42" i="10"/>
  <c r="E42" i="10"/>
  <c r="F42" i="10"/>
  <c r="I42" i="10"/>
  <c r="J42" i="10"/>
  <c r="K42" i="10"/>
  <c r="C43" i="10"/>
  <c r="D43" i="10"/>
  <c r="E43" i="10"/>
  <c r="F43" i="10"/>
  <c r="I43" i="10"/>
  <c r="J43" i="10"/>
  <c r="K43" i="10"/>
  <c r="C44" i="10"/>
  <c r="D44" i="10"/>
  <c r="E44" i="10"/>
  <c r="F44" i="10"/>
  <c r="I44" i="10"/>
  <c r="J44" i="10"/>
  <c r="K44" i="10"/>
  <c r="C45" i="10"/>
  <c r="D45" i="10"/>
  <c r="E45" i="10"/>
  <c r="F45" i="10"/>
  <c r="I45" i="10"/>
  <c r="J45" i="10"/>
  <c r="K45" i="10"/>
  <c r="C46" i="10"/>
  <c r="D46" i="10"/>
  <c r="E46" i="10"/>
  <c r="F46" i="10"/>
  <c r="I46" i="10"/>
  <c r="J46" i="10"/>
  <c r="K46" i="10"/>
  <c r="C47" i="10"/>
  <c r="D47" i="10"/>
  <c r="E47" i="10"/>
  <c r="F47" i="10"/>
  <c r="I47" i="10"/>
  <c r="J47" i="10"/>
  <c r="K47" i="10"/>
  <c r="C48" i="10"/>
  <c r="D48" i="10"/>
  <c r="E48" i="10"/>
  <c r="F48" i="10"/>
  <c r="I48" i="10"/>
  <c r="J48" i="10"/>
  <c r="K48" i="10"/>
  <c r="C49" i="10"/>
  <c r="D49" i="10"/>
  <c r="E49" i="10"/>
  <c r="F49" i="10"/>
  <c r="I49" i="10"/>
  <c r="J49" i="10"/>
  <c r="K49" i="10"/>
  <c r="C50" i="10"/>
  <c r="D50" i="10"/>
  <c r="E50" i="10"/>
  <c r="F50" i="10"/>
  <c r="I50" i="10"/>
  <c r="J50" i="10"/>
  <c r="K50" i="10"/>
  <c r="C51" i="10"/>
  <c r="D51" i="10"/>
  <c r="E51" i="10"/>
  <c r="F51" i="10"/>
  <c r="I51" i="10"/>
  <c r="J51" i="10"/>
  <c r="K51" i="10"/>
  <c r="C52" i="10"/>
  <c r="D52" i="10"/>
  <c r="E52" i="10"/>
  <c r="F52" i="10"/>
  <c r="I52" i="10"/>
  <c r="J52" i="10"/>
  <c r="K52" i="10"/>
  <c r="C53" i="10"/>
  <c r="D53" i="10"/>
  <c r="E53" i="10"/>
  <c r="F53" i="10"/>
  <c r="I53" i="10"/>
  <c r="J53" i="10"/>
  <c r="K53" i="10"/>
  <c r="C54" i="10"/>
  <c r="D54" i="10"/>
  <c r="E54" i="10"/>
  <c r="F54" i="10"/>
  <c r="I54" i="10"/>
  <c r="J54" i="10"/>
  <c r="K54" i="10"/>
  <c r="C55" i="10"/>
  <c r="D55" i="10"/>
  <c r="E55" i="10"/>
  <c r="F55" i="10"/>
  <c r="I55" i="10"/>
  <c r="J55" i="10"/>
  <c r="K55" i="10"/>
  <c r="C56" i="10"/>
  <c r="D56" i="10"/>
  <c r="E56" i="10"/>
  <c r="F56" i="10"/>
  <c r="I56" i="10"/>
  <c r="J56" i="10"/>
  <c r="K56" i="10"/>
  <c r="C57" i="10"/>
  <c r="D57" i="10"/>
  <c r="E57" i="10"/>
  <c r="F57" i="10"/>
  <c r="I57" i="10"/>
  <c r="J57" i="10"/>
  <c r="K57" i="10"/>
  <c r="C58" i="10"/>
  <c r="D58" i="10"/>
  <c r="E58" i="10"/>
  <c r="F58" i="10"/>
  <c r="K58" i="10"/>
  <c r="C59" i="10"/>
  <c r="D59" i="10"/>
  <c r="E59" i="10"/>
  <c r="F59" i="10"/>
  <c r="K59" i="10"/>
  <c r="D60" i="10"/>
  <c r="E60" i="10"/>
  <c r="F60" i="10"/>
  <c r="K60" i="10"/>
  <c r="D61" i="10"/>
  <c r="E61" i="10"/>
  <c r="F61" i="10"/>
  <c r="K61" i="10"/>
  <c r="F62" i="10"/>
  <c r="C2" i="9"/>
  <c r="D2" i="9"/>
  <c r="E2" i="9"/>
  <c r="F2" i="9"/>
  <c r="I2" i="9"/>
  <c r="J2" i="9"/>
  <c r="K2" i="9"/>
  <c r="C3" i="9"/>
  <c r="D3" i="9"/>
  <c r="E3" i="9"/>
  <c r="F3" i="9"/>
  <c r="I3" i="9"/>
  <c r="J3" i="9"/>
  <c r="K3" i="9"/>
  <c r="C4" i="9"/>
  <c r="D4" i="9"/>
  <c r="E4" i="9"/>
  <c r="F4" i="9"/>
  <c r="I4" i="9"/>
  <c r="J4" i="9"/>
  <c r="K4" i="9"/>
  <c r="C5" i="9"/>
  <c r="D5" i="9"/>
  <c r="E5" i="9"/>
  <c r="F5" i="9"/>
  <c r="I5" i="9"/>
  <c r="J5" i="9"/>
  <c r="K5" i="9"/>
  <c r="C6" i="9"/>
  <c r="D6" i="9"/>
  <c r="E6" i="9"/>
  <c r="F6" i="9"/>
  <c r="I6" i="9"/>
  <c r="J6" i="9"/>
  <c r="K6" i="9"/>
  <c r="C7" i="9"/>
  <c r="D7" i="9"/>
  <c r="E7" i="9"/>
  <c r="F7" i="9"/>
  <c r="I7" i="9"/>
  <c r="J7" i="9"/>
  <c r="K7" i="9"/>
  <c r="C8" i="9"/>
  <c r="D8" i="9"/>
  <c r="E8" i="9"/>
  <c r="F8" i="9"/>
  <c r="I8" i="9"/>
  <c r="J8" i="9"/>
  <c r="K8" i="9"/>
  <c r="C9" i="9"/>
  <c r="D9" i="9"/>
  <c r="E9" i="9"/>
  <c r="F9" i="9"/>
  <c r="I9" i="9"/>
  <c r="J9" i="9"/>
  <c r="K9" i="9"/>
  <c r="C10" i="9"/>
  <c r="D10" i="9"/>
  <c r="E10" i="9"/>
  <c r="F10" i="9"/>
  <c r="I10" i="9"/>
  <c r="J10" i="9"/>
  <c r="K10" i="9"/>
  <c r="C11" i="9"/>
  <c r="D11" i="9"/>
  <c r="E11" i="9"/>
  <c r="F11" i="9"/>
  <c r="I11" i="9"/>
  <c r="J11" i="9"/>
  <c r="K11" i="9"/>
  <c r="C12" i="9"/>
  <c r="D12" i="9"/>
  <c r="E12" i="9"/>
  <c r="F12" i="9"/>
  <c r="I12" i="9"/>
  <c r="J12" i="9"/>
  <c r="K12" i="9"/>
  <c r="C13" i="9"/>
  <c r="D13" i="9"/>
  <c r="E13" i="9"/>
  <c r="F13" i="9"/>
  <c r="I13" i="9"/>
  <c r="J13" i="9"/>
  <c r="K13" i="9"/>
  <c r="C14" i="9"/>
  <c r="D14" i="9"/>
  <c r="E14" i="9"/>
  <c r="F14" i="9"/>
  <c r="I14" i="9"/>
  <c r="J14" i="9"/>
  <c r="K14" i="9"/>
  <c r="C15" i="9"/>
  <c r="D15" i="9"/>
  <c r="E15" i="9"/>
  <c r="F15" i="9"/>
  <c r="I15" i="9"/>
  <c r="J15" i="9"/>
  <c r="K15" i="9"/>
  <c r="C16" i="9"/>
  <c r="D16" i="9"/>
  <c r="E16" i="9"/>
  <c r="F16" i="9"/>
  <c r="I16" i="9"/>
  <c r="J16" i="9"/>
  <c r="K16" i="9"/>
  <c r="C17" i="9"/>
  <c r="D17" i="9"/>
  <c r="E17" i="9"/>
  <c r="F17" i="9"/>
  <c r="I17" i="9"/>
  <c r="J17" i="9"/>
  <c r="K17" i="9"/>
  <c r="C18" i="9"/>
  <c r="D18" i="9"/>
  <c r="E18" i="9"/>
  <c r="F18" i="9"/>
  <c r="I18" i="9"/>
  <c r="J18" i="9"/>
  <c r="K18" i="9"/>
  <c r="C19" i="9"/>
  <c r="D19" i="9"/>
  <c r="E19" i="9"/>
  <c r="F19" i="9"/>
  <c r="I19" i="9"/>
  <c r="J19" i="9"/>
  <c r="K19" i="9"/>
  <c r="C20" i="9"/>
  <c r="D20" i="9"/>
  <c r="E20" i="9"/>
  <c r="F20" i="9"/>
  <c r="I20" i="9"/>
  <c r="J20" i="9"/>
  <c r="K20" i="9"/>
  <c r="C21" i="9"/>
  <c r="D21" i="9"/>
  <c r="E21" i="9"/>
  <c r="F21" i="9"/>
  <c r="I21" i="9"/>
  <c r="J21" i="9"/>
  <c r="K21" i="9"/>
  <c r="C22" i="9"/>
  <c r="D22" i="9"/>
  <c r="E22" i="9"/>
  <c r="F22" i="9"/>
  <c r="I22" i="9"/>
  <c r="J22" i="9"/>
  <c r="K22" i="9"/>
  <c r="C23" i="9"/>
  <c r="D23" i="9"/>
  <c r="E23" i="9"/>
  <c r="F23" i="9"/>
  <c r="I23" i="9"/>
  <c r="J23" i="9"/>
  <c r="K23" i="9"/>
  <c r="C24" i="9"/>
  <c r="D24" i="9"/>
  <c r="E24" i="9"/>
  <c r="F24" i="9"/>
  <c r="I24" i="9"/>
  <c r="J24" i="9"/>
  <c r="K24" i="9"/>
  <c r="C25" i="9"/>
  <c r="D25" i="9"/>
  <c r="E25" i="9"/>
  <c r="F25" i="9"/>
  <c r="I25" i="9"/>
  <c r="J25" i="9"/>
  <c r="K25" i="9"/>
  <c r="C26" i="9"/>
  <c r="D26" i="9"/>
  <c r="E26" i="9"/>
  <c r="F26" i="9"/>
  <c r="I26" i="9"/>
  <c r="J26" i="9"/>
  <c r="K26" i="9"/>
  <c r="C27" i="9"/>
  <c r="D27" i="9"/>
  <c r="E27" i="9"/>
  <c r="F27" i="9"/>
  <c r="I27" i="9"/>
  <c r="J27" i="9"/>
  <c r="K27" i="9"/>
  <c r="C28" i="9"/>
  <c r="D28" i="9"/>
  <c r="E28" i="9"/>
  <c r="F28" i="9"/>
  <c r="I28" i="9"/>
  <c r="J28" i="9"/>
  <c r="K28" i="9"/>
  <c r="C29" i="9"/>
  <c r="D29" i="9"/>
  <c r="E29" i="9"/>
  <c r="F29" i="9"/>
  <c r="I29" i="9"/>
  <c r="J29" i="9"/>
  <c r="K29" i="9"/>
  <c r="C30" i="9"/>
  <c r="D30" i="9"/>
  <c r="E30" i="9"/>
  <c r="F30" i="9"/>
  <c r="I30" i="9"/>
  <c r="J30" i="9"/>
  <c r="K30" i="9"/>
  <c r="C31" i="9"/>
  <c r="D31" i="9"/>
  <c r="E31" i="9"/>
  <c r="F31" i="9"/>
  <c r="I31" i="9"/>
  <c r="J31" i="9"/>
  <c r="K31" i="9"/>
  <c r="C32" i="9"/>
  <c r="D32" i="9"/>
  <c r="E32" i="9"/>
  <c r="F32" i="9"/>
  <c r="I32" i="9"/>
  <c r="J32" i="9"/>
  <c r="K32" i="9"/>
  <c r="C33" i="9"/>
  <c r="D33" i="9"/>
  <c r="E33" i="9"/>
  <c r="F33" i="9"/>
  <c r="I33" i="9"/>
  <c r="J33" i="9"/>
  <c r="K33" i="9"/>
  <c r="C34" i="9"/>
  <c r="D34" i="9"/>
  <c r="E34" i="9"/>
  <c r="F34" i="9"/>
  <c r="I34" i="9"/>
  <c r="J34" i="9"/>
  <c r="K34" i="9"/>
  <c r="C35" i="9"/>
  <c r="D35" i="9"/>
  <c r="E35" i="9"/>
  <c r="F35" i="9"/>
  <c r="I35" i="9"/>
  <c r="J35" i="9"/>
  <c r="K35" i="9"/>
  <c r="C36" i="9"/>
  <c r="D36" i="9"/>
  <c r="E36" i="9"/>
  <c r="F36" i="9"/>
  <c r="I36" i="9"/>
  <c r="J36" i="9"/>
  <c r="K36" i="9"/>
  <c r="C37" i="9"/>
  <c r="D37" i="9"/>
  <c r="E37" i="9"/>
  <c r="F37" i="9"/>
  <c r="I37" i="9"/>
  <c r="J37" i="9"/>
  <c r="K37" i="9"/>
  <c r="C38" i="9"/>
  <c r="D38" i="9"/>
  <c r="E38" i="9"/>
  <c r="F38" i="9"/>
  <c r="I38" i="9"/>
  <c r="J38" i="9"/>
  <c r="K38" i="9"/>
  <c r="C39" i="9"/>
  <c r="D39" i="9"/>
  <c r="E39" i="9"/>
  <c r="F39" i="9"/>
  <c r="I39" i="9"/>
  <c r="J39" i="9"/>
  <c r="K39" i="9"/>
  <c r="C40" i="9"/>
  <c r="D40" i="9"/>
  <c r="E40" i="9"/>
  <c r="F40" i="9"/>
  <c r="I40" i="9"/>
  <c r="J40" i="9"/>
  <c r="K40" i="9"/>
  <c r="C41" i="9"/>
  <c r="D41" i="9"/>
  <c r="E41" i="9"/>
  <c r="F41" i="9"/>
  <c r="I41" i="9"/>
  <c r="J41" i="9"/>
  <c r="K41" i="9"/>
  <c r="C42" i="9"/>
  <c r="D42" i="9"/>
  <c r="E42" i="9"/>
  <c r="F42" i="9"/>
  <c r="I42" i="9"/>
  <c r="J42" i="9"/>
  <c r="K42" i="9"/>
  <c r="C43" i="9"/>
  <c r="D43" i="9"/>
  <c r="E43" i="9"/>
  <c r="F43" i="9"/>
  <c r="I43" i="9"/>
  <c r="J43" i="9"/>
  <c r="K43" i="9"/>
  <c r="C44" i="9"/>
  <c r="D44" i="9"/>
  <c r="E44" i="9"/>
  <c r="F44" i="9"/>
  <c r="I44" i="9"/>
  <c r="J44" i="9"/>
  <c r="K44" i="9"/>
  <c r="C45" i="9"/>
  <c r="D45" i="9"/>
  <c r="E45" i="9"/>
  <c r="F45" i="9"/>
  <c r="I45" i="9"/>
  <c r="J45" i="9"/>
  <c r="K45" i="9"/>
  <c r="C46" i="9"/>
  <c r="D46" i="9"/>
  <c r="E46" i="9"/>
  <c r="F46" i="9"/>
  <c r="I46" i="9"/>
  <c r="J46" i="9"/>
  <c r="K46" i="9"/>
  <c r="C47" i="9"/>
  <c r="D47" i="9"/>
  <c r="E47" i="9"/>
  <c r="F47" i="9"/>
  <c r="I47" i="9"/>
  <c r="J47" i="9"/>
  <c r="K47" i="9"/>
  <c r="C48" i="9"/>
  <c r="D48" i="9"/>
  <c r="E48" i="9"/>
  <c r="F48" i="9"/>
  <c r="I48" i="9"/>
  <c r="J48" i="9"/>
  <c r="K48" i="9"/>
  <c r="C49" i="9"/>
  <c r="D49" i="9"/>
  <c r="E49" i="9"/>
  <c r="F49" i="9"/>
  <c r="I49" i="9"/>
  <c r="J49" i="9"/>
  <c r="K49" i="9"/>
  <c r="C50" i="9"/>
  <c r="D50" i="9"/>
  <c r="E50" i="9"/>
  <c r="F50" i="9"/>
  <c r="I50" i="9"/>
  <c r="J50" i="9"/>
  <c r="K50" i="9"/>
  <c r="C51" i="9"/>
  <c r="D51" i="9"/>
  <c r="E51" i="9"/>
  <c r="F51" i="9"/>
  <c r="I51" i="9"/>
  <c r="J51" i="9"/>
  <c r="K51" i="9"/>
  <c r="C52" i="9"/>
  <c r="D52" i="9"/>
  <c r="E52" i="9"/>
  <c r="F52" i="9"/>
  <c r="I52" i="9"/>
  <c r="J52" i="9"/>
  <c r="K52" i="9"/>
  <c r="C53" i="9"/>
  <c r="D53" i="9"/>
  <c r="E53" i="9"/>
  <c r="F53" i="9"/>
  <c r="I53" i="9"/>
  <c r="J53" i="9"/>
  <c r="K53" i="9"/>
  <c r="C54" i="9"/>
  <c r="D54" i="9"/>
  <c r="E54" i="9"/>
  <c r="F54" i="9"/>
  <c r="I54" i="9"/>
  <c r="J54" i="9"/>
  <c r="K54" i="9"/>
  <c r="C55" i="9"/>
  <c r="D55" i="9"/>
  <c r="E55" i="9"/>
  <c r="F55" i="9"/>
  <c r="I55" i="9"/>
  <c r="J55" i="9"/>
  <c r="K55" i="9"/>
  <c r="D56" i="9"/>
  <c r="E56" i="9"/>
  <c r="F56" i="9"/>
  <c r="I56" i="9"/>
  <c r="J56" i="9"/>
  <c r="K56" i="9"/>
  <c r="D57" i="9"/>
  <c r="E57" i="9"/>
  <c r="F57" i="9"/>
  <c r="I57" i="9"/>
  <c r="J57" i="9"/>
  <c r="K57" i="9"/>
  <c r="D58" i="9"/>
  <c r="E58" i="9"/>
  <c r="F58" i="9"/>
  <c r="I58" i="9"/>
  <c r="J58" i="9"/>
  <c r="K58" i="9"/>
  <c r="D59" i="9"/>
  <c r="E59" i="9"/>
  <c r="F59" i="9"/>
  <c r="J59" i="9"/>
  <c r="K59" i="9"/>
  <c r="D60" i="9"/>
  <c r="E60" i="9"/>
  <c r="F60" i="9"/>
  <c r="J60" i="9"/>
  <c r="K60" i="9"/>
  <c r="E61" i="9"/>
  <c r="F61" i="9"/>
  <c r="J61" i="9"/>
  <c r="K61" i="9"/>
  <c r="E62" i="9"/>
  <c r="F62" i="9"/>
  <c r="K62" i="9"/>
  <c r="E63" i="9"/>
  <c r="F63" i="9"/>
  <c r="K63" i="9"/>
  <c r="E64" i="9"/>
  <c r="F64" i="9"/>
  <c r="K64" i="9"/>
  <c r="E65" i="9"/>
  <c r="F65" i="9"/>
  <c r="K65" i="9"/>
  <c r="F66" i="9"/>
  <c r="K66" i="9"/>
  <c r="F67" i="9"/>
  <c r="K67" i="9"/>
  <c r="L64" i="12" l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104" i="12" s="1"/>
  <c r="L105" i="12" s="1"/>
  <c r="L106" i="12" s="1"/>
  <c r="L107" i="12" s="1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L118" i="12" s="1"/>
  <c r="L119" i="12" s="1"/>
  <c r="L120" i="12" s="1"/>
  <c r="L121" i="12" s="1"/>
  <c r="L122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  <c r="L140" i="12" s="1"/>
  <c r="M4" i="12"/>
</calcChain>
</file>

<file path=xl/sharedStrings.xml><?xml version="1.0" encoding="utf-8"?>
<sst xmlns="http://schemas.openxmlformats.org/spreadsheetml/2006/main" count="595" uniqueCount="172">
  <si>
    <t xml:space="preserve"> LawFit Challenge Master Scorecard</t>
  </si>
  <si>
    <t>Name</t>
  </si>
  <si>
    <t>Agency</t>
  </si>
  <si>
    <t>Age</t>
  </si>
  <si>
    <t>Gender</t>
  </si>
  <si>
    <t>Height</t>
  </si>
  <si>
    <t>Weight</t>
  </si>
  <si>
    <t>Bench</t>
  </si>
  <si>
    <t>%BW</t>
  </si>
  <si>
    <t>PTS</t>
  </si>
  <si>
    <t>S/U</t>
  </si>
  <si>
    <t>S/U PTS</t>
  </si>
  <si>
    <t>S&amp;R</t>
  </si>
  <si>
    <t>S&amp;R PTS</t>
  </si>
  <si>
    <t>P/U</t>
  </si>
  <si>
    <t>P/U PTS</t>
  </si>
  <si>
    <t>Run</t>
  </si>
  <si>
    <t>Run PTS</t>
  </si>
  <si>
    <t>Agility</t>
  </si>
  <si>
    <t>Agility PTS</t>
  </si>
  <si>
    <t>Total Score</t>
  </si>
  <si>
    <t>Charlie Goodwin</t>
  </si>
  <si>
    <t>Capitol PD</t>
  </si>
  <si>
    <t>M</t>
  </si>
  <si>
    <t>Matthew Johnson</t>
  </si>
  <si>
    <t>Michael Humphreys</t>
  </si>
  <si>
    <t>Padrian Miller</t>
  </si>
  <si>
    <t>Patrick Williams</t>
  </si>
  <si>
    <t>Christopher Anders</t>
  </si>
  <si>
    <t>Desoto SO</t>
  </si>
  <si>
    <t>Hunter Clayton</t>
  </si>
  <si>
    <t>Jeremiah Brown</t>
  </si>
  <si>
    <t>Jordan Sims</t>
  </si>
  <si>
    <t>Tim Presley</t>
  </si>
  <si>
    <t>Trevor Blocker</t>
  </si>
  <si>
    <t>Alisa Promise</t>
  </si>
  <si>
    <t>Flowood PD</t>
  </si>
  <si>
    <t>F</t>
  </si>
  <si>
    <t>Dalton Avent</t>
  </si>
  <si>
    <t>Houston Avent</t>
  </si>
  <si>
    <t>Mackenzie Davis</t>
  </si>
  <si>
    <t>Nicholas Pittman</t>
  </si>
  <si>
    <t>Scott Moller</t>
  </si>
  <si>
    <t>Greenwich</t>
  </si>
  <si>
    <t>Joey Wuest</t>
  </si>
  <si>
    <t>Gulfport PD</t>
  </si>
  <si>
    <t>Michael Artz</t>
  </si>
  <si>
    <t>Nathanael White</t>
  </si>
  <si>
    <t>Steven Lamonica</t>
  </si>
  <si>
    <t>Tyler Reid</t>
  </si>
  <si>
    <t>Scott Bisci</t>
  </si>
  <si>
    <t>Lopatcong PD</t>
  </si>
  <si>
    <t>Kyle Cummings</t>
  </si>
  <si>
    <t>MDOC</t>
  </si>
  <si>
    <t>Aaron Spann</t>
  </si>
  <si>
    <t>MHP</t>
  </si>
  <si>
    <t>Gavin Turner</t>
  </si>
  <si>
    <t>Julian Wells</t>
  </si>
  <si>
    <t>Marcus Brown</t>
  </si>
  <si>
    <t>Michael Townsend</t>
  </si>
  <si>
    <t>Ryan Rodriquez</t>
  </si>
  <si>
    <t>Samuel Bouie</t>
  </si>
  <si>
    <t>Austin Riggs</t>
  </si>
  <si>
    <t>MS Wildlife</t>
  </si>
  <si>
    <t>Jakobe Richards</t>
  </si>
  <si>
    <t>Austin Tallent</t>
  </si>
  <si>
    <t>Bradley Starling</t>
  </si>
  <si>
    <t>Braeden Reynolds</t>
  </si>
  <si>
    <t>Logan McDaniel</t>
  </si>
  <si>
    <t>Ryne Long</t>
  </si>
  <si>
    <t>Amy May</t>
  </si>
  <si>
    <t>Payton Marascalco</t>
  </si>
  <si>
    <t>Colby Miggins</t>
  </si>
  <si>
    <t>Ateiri Ortiz</t>
  </si>
  <si>
    <t>Oxford PD</t>
  </si>
  <si>
    <t>Ben Hamilton</t>
  </si>
  <si>
    <t>Dylan Hudson</t>
  </si>
  <si>
    <t>Kam Herod</t>
  </si>
  <si>
    <t>Mike Burkes</t>
  </si>
  <si>
    <t>Chris Penton</t>
  </si>
  <si>
    <t>Picayune PD</t>
  </si>
  <si>
    <t>Garrett Duplechain</t>
  </si>
  <si>
    <t xml:space="preserve">Kelvin James </t>
  </si>
  <si>
    <t>Malik Lucas</t>
  </si>
  <si>
    <t>Brandon Cooper</t>
  </si>
  <si>
    <t>RCSO</t>
  </si>
  <si>
    <t>Brian Fitzgerald</t>
  </si>
  <si>
    <t>Chris Cousin</t>
  </si>
  <si>
    <t>Justin Allen</t>
  </si>
  <si>
    <t>Deon Allen</t>
  </si>
  <si>
    <t>Hunter Chapman</t>
  </si>
  <si>
    <t>Kristen Arendale</t>
  </si>
  <si>
    <t>TJ Picou</t>
  </si>
  <si>
    <t>Willson Stewart</t>
  </si>
  <si>
    <t>Wyniance Wiley</t>
  </si>
  <si>
    <t>Lisa Hanley</t>
  </si>
  <si>
    <t>Rhode Is PD</t>
  </si>
  <si>
    <t>Ruth Hernandez</t>
  </si>
  <si>
    <t>Shane Irwin</t>
  </si>
  <si>
    <t>Roanoke PD</t>
  </si>
  <si>
    <t>David Sink</t>
  </si>
  <si>
    <t>Joshua Delieto</t>
  </si>
  <si>
    <t>Katrina Romano</t>
  </si>
  <si>
    <t>Denas Brown</t>
  </si>
  <si>
    <t>Roanoke SO</t>
  </si>
  <si>
    <t>James Murphy</t>
  </si>
  <si>
    <t>Janet Smith</t>
  </si>
  <si>
    <t>Janette Navarro</t>
  </si>
  <si>
    <t>Kenny Hale</t>
  </si>
  <si>
    <t>Janet Montoya</t>
  </si>
  <si>
    <t>Southaven PD</t>
  </si>
  <si>
    <t>Conner Lewis</t>
  </si>
  <si>
    <t>Lakayla Poindexter</t>
  </si>
  <si>
    <t>Garrett Miles</t>
  </si>
  <si>
    <t>Starkville PD</t>
  </si>
  <si>
    <t>Hunter Brown</t>
  </si>
  <si>
    <t>Samuel Zayn</t>
  </si>
  <si>
    <t>Justin Jarvis</t>
  </si>
  <si>
    <t>Prinston Henderson</t>
  </si>
  <si>
    <t>Tyler Davis</t>
  </si>
  <si>
    <t>Christopher Sorley</t>
  </si>
  <si>
    <t>Texas DPS</t>
  </si>
  <si>
    <t>Dani Basye</t>
  </si>
  <si>
    <t>Danielle McBryde</t>
  </si>
  <si>
    <t>Davionce Earnest</t>
  </si>
  <si>
    <t>Dustin Neitch</t>
  </si>
  <si>
    <t>Margaret-Marie Ankele</t>
  </si>
  <si>
    <t>Melanie Moreno</t>
  </si>
  <si>
    <t>Trevor Topper</t>
  </si>
  <si>
    <t>Jordan Garrett</t>
  </si>
  <si>
    <t>LA State Police</t>
  </si>
  <si>
    <t>Caleb Winters</t>
  </si>
  <si>
    <t>Hornlake PD</t>
  </si>
  <si>
    <t>Antonio Izaguirre</t>
  </si>
  <si>
    <t>Tomie Chase Coleman</t>
  </si>
  <si>
    <t>Dylan Drago</t>
  </si>
  <si>
    <t>Brandon PD</t>
  </si>
  <si>
    <t>Justin Steelandt</t>
  </si>
  <si>
    <t>Senatobia PD</t>
  </si>
  <si>
    <t>Angelica Maze</t>
  </si>
  <si>
    <t>Marcus Johnson</t>
  </si>
  <si>
    <t>Jeremy Hooper</t>
  </si>
  <si>
    <t>Pierre Stinson</t>
  </si>
  <si>
    <t>% Body Weight</t>
  </si>
  <si>
    <t># Sit-Ups</t>
  </si>
  <si>
    <t>Names</t>
  </si>
  <si>
    <t>Sit &amp; Reach #</t>
  </si>
  <si>
    <t># Pull Ups</t>
  </si>
  <si>
    <t>Run Time (MM:SS.00)</t>
  </si>
  <si>
    <t>Agility Time (MM:SS.00)</t>
  </si>
  <si>
    <t>Team Score</t>
  </si>
  <si>
    <t>Rank</t>
  </si>
  <si>
    <t>Pair Score</t>
  </si>
  <si>
    <t>Male</t>
  </si>
  <si>
    <t>Age 20-29</t>
  </si>
  <si>
    <t>Age 30-39</t>
  </si>
  <si>
    <t>Age 40-49</t>
  </si>
  <si>
    <t>Age 50+</t>
  </si>
  <si>
    <t>Female</t>
  </si>
  <si>
    <t>Age 40+</t>
  </si>
  <si>
    <t>XXXXXXXXX</t>
  </si>
  <si>
    <t>DO</t>
  </si>
  <si>
    <t>NOT</t>
  </si>
  <si>
    <t>MODIFY!!</t>
  </si>
  <si>
    <t>#</t>
  </si>
  <si>
    <t># Pull-Ups</t>
  </si>
  <si>
    <t>Time</t>
  </si>
  <si>
    <t>&lt;-----</t>
  </si>
  <si>
    <t>Male/Female</t>
  </si>
  <si>
    <t>Agility Calculator</t>
  </si>
  <si>
    <t>Jason Wells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</si>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</sst>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\-0"/>
    <numFmt numFmtId="165" formatCode="mm:ss.00"/>
  </numFmts>
  <fonts count="6" x14ac:knownFonts="1">
    <font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1" fillId="0" borderId="0" xfId="0" applyFont="1"/>
    <xf numFmtId="1" fontId="0" fillId="0" borderId="0" xfId="0" applyNumberFormat="1"/>
    <xf numFmtId="47" fontId="0" fillId="0" borderId="0" xfId="0" applyNumberFormat="1"/>
    <xf numFmtId="0" fontId="0" fillId="0" borderId="0" xfId="1" applyFont="1" applyAlignment="1">
      <alignment horizontal="left"/>
    </xf>
    <xf numFmtId="1" fontId="0" fillId="0" borderId="0" xfId="1" applyNumberFormat="1" applyFont="1" applyAlignment="1">
      <alignment horizontal="center" vertical="center"/>
    </xf>
    <xf numFmtId="164" fontId="3" fillId="2" borderId="0" xfId="0" applyNumberFormat="1" applyFont="1" applyFill="1"/>
    <xf numFmtId="164" fontId="3" fillId="0" borderId="0" xfId="0" applyNumberFormat="1" applyFont="1"/>
    <xf numFmtId="0" fontId="0" fillId="0" borderId="0" xfId="0" applyAlignment="1">
      <alignment horizontal="left"/>
    </xf>
    <xf numFmtId="164" fontId="0" fillId="3" borderId="0" xfId="0" applyNumberFormat="1" applyFill="1"/>
    <xf numFmtId="164" fontId="3" fillId="3" borderId="0" xfId="0" applyNumberFormat="1" applyFont="1" applyFill="1"/>
    <xf numFmtId="9" fontId="0" fillId="0" borderId="0" xfId="2" applyFont="1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left"/>
    </xf>
    <xf numFmtId="9" fontId="2" fillId="0" borderId="0" xfId="0" applyNumberFormat="1" applyFont="1"/>
    <xf numFmtId="9" fontId="0" fillId="0" borderId="0" xfId="0" applyNumberFormat="1"/>
  </cellXfs>
  <cellStyles count="3">
    <cellStyle name="Excel Built-in Normal" xfId="1" xr:uid="{00000000-0005-0000-0000-000000000000}"/>
    <cellStyle name="Normal" xfId="0" builtinId="0"/>
    <cellStyle name="Percent" xfId="2" builtinId="5"/>
  </cellStyles>
  <dxfs count="3"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color indexed="8"/>
      </font>
      <fill>
        <patternFill patternType="solid">
          <fgColor indexed="45"/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ea1361/AppData/Local/Microsoft/Windows/Temporary%20Internet%20Files/Content.Outlook/H3TSJRCB/Lawfit%204%20man%20Tea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Scores"/>
      <sheetName val="Bench Scores"/>
      <sheetName val="Sit Up Scores"/>
      <sheetName val="Sit &amp; Reach Scores"/>
      <sheetName val="Pull Up Scores"/>
      <sheetName val="1.5 Mile Run Scores"/>
      <sheetName val="Agility Scores"/>
      <sheetName val="XX Bench Calc XX"/>
      <sheetName val="XX SU Calc XX"/>
      <sheetName val="XX S&amp;R Calc XX"/>
      <sheetName val="XX PU Calc XX"/>
      <sheetName val="XX Run Calc XX"/>
      <sheetName val="XX Ag Calc XX"/>
      <sheetName val="Compatibility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3.2407407407407376E-3</v>
          </cell>
          <cell r="C2">
            <v>119</v>
          </cell>
          <cell r="D2">
            <v>123</v>
          </cell>
          <cell r="E2">
            <v>126</v>
          </cell>
          <cell r="F2">
            <v>138</v>
          </cell>
          <cell r="I2">
            <v>129</v>
          </cell>
          <cell r="J2">
            <v>131</v>
          </cell>
          <cell r="K2">
            <v>134</v>
          </cell>
        </row>
        <row r="3">
          <cell r="A3">
            <v>3.3564814814814785E-3</v>
          </cell>
          <cell r="C3">
            <v>118</v>
          </cell>
          <cell r="D3">
            <v>122</v>
          </cell>
          <cell r="E3">
            <v>125</v>
          </cell>
          <cell r="F3">
            <v>137</v>
          </cell>
          <cell r="I3">
            <v>128</v>
          </cell>
          <cell r="J3">
            <v>130</v>
          </cell>
          <cell r="K3">
            <v>133</v>
          </cell>
        </row>
        <row r="4">
          <cell r="A4">
            <v>3.4722222222222194E-3</v>
          </cell>
          <cell r="C4">
            <v>117</v>
          </cell>
          <cell r="D4">
            <v>121</v>
          </cell>
          <cell r="E4">
            <v>124</v>
          </cell>
          <cell r="F4">
            <v>136</v>
          </cell>
          <cell r="I4">
            <v>127</v>
          </cell>
          <cell r="J4">
            <v>129</v>
          </cell>
          <cell r="K4">
            <v>132</v>
          </cell>
        </row>
        <row r="5">
          <cell r="A5">
            <v>3.5879629629629603E-3</v>
          </cell>
          <cell r="C5">
            <v>116</v>
          </cell>
          <cell r="D5">
            <v>120</v>
          </cell>
          <cell r="E5">
            <v>123</v>
          </cell>
          <cell r="F5">
            <v>135</v>
          </cell>
          <cell r="I5">
            <v>126</v>
          </cell>
          <cell r="J5">
            <v>128</v>
          </cell>
          <cell r="K5">
            <v>131</v>
          </cell>
        </row>
        <row r="6">
          <cell r="A6">
            <v>3.7037037037037012E-3</v>
          </cell>
          <cell r="C6">
            <v>115</v>
          </cell>
          <cell r="D6">
            <v>119</v>
          </cell>
          <cell r="E6">
            <v>122</v>
          </cell>
          <cell r="F6">
            <v>134</v>
          </cell>
          <cell r="I6">
            <v>125</v>
          </cell>
          <cell r="J6">
            <v>127</v>
          </cell>
          <cell r="K6">
            <v>130</v>
          </cell>
        </row>
        <row r="7">
          <cell r="A7">
            <v>3.8194444444444422E-3</v>
          </cell>
          <cell r="C7">
            <v>114</v>
          </cell>
          <cell r="D7">
            <v>118</v>
          </cell>
          <cell r="E7">
            <v>121</v>
          </cell>
          <cell r="F7">
            <v>133</v>
          </cell>
          <cell r="I7">
            <v>124</v>
          </cell>
          <cell r="J7">
            <v>126</v>
          </cell>
          <cell r="K7">
            <v>129</v>
          </cell>
        </row>
        <row r="8">
          <cell r="A8">
            <v>3.9351851851851831E-3</v>
          </cell>
          <cell r="C8">
            <v>113</v>
          </cell>
          <cell r="D8">
            <v>117</v>
          </cell>
          <cell r="E8">
            <v>120</v>
          </cell>
          <cell r="F8">
            <v>132</v>
          </cell>
          <cell r="I8">
            <v>123</v>
          </cell>
          <cell r="J8">
            <v>125</v>
          </cell>
          <cell r="K8">
            <v>128</v>
          </cell>
        </row>
        <row r="9">
          <cell r="A9">
            <v>4.050925925925924E-3</v>
          </cell>
          <cell r="C9">
            <v>112</v>
          </cell>
          <cell r="D9">
            <v>116</v>
          </cell>
          <cell r="E9">
            <v>119</v>
          </cell>
          <cell r="F9">
            <v>131</v>
          </cell>
          <cell r="I9">
            <v>122</v>
          </cell>
          <cell r="J9">
            <v>124</v>
          </cell>
          <cell r="K9">
            <v>127</v>
          </cell>
        </row>
        <row r="10">
          <cell r="A10">
            <v>4.1666666666666649E-3</v>
          </cell>
          <cell r="C10">
            <v>111</v>
          </cell>
          <cell r="D10">
            <v>115</v>
          </cell>
          <cell r="E10">
            <v>118</v>
          </cell>
          <cell r="F10">
            <v>130</v>
          </cell>
          <cell r="I10">
            <v>121</v>
          </cell>
          <cell r="J10">
            <v>123</v>
          </cell>
          <cell r="K10">
            <v>126</v>
          </cell>
        </row>
        <row r="11">
          <cell r="A11">
            <v>4.2824074074074058E-3</v>
          </cell>
          <cell r="C11">
            <v>110</v>
          </cell>
          <cell r="D11">
            <v>114</v>
          </cell>
          <cell r="E11">
            <v>117</v>
          </cell>
          <cell r="F11">
            <v>129</v>
          </cell>
          <cell r="I11">
            <v>120</v>
          </cell>
          <cell r="J11">
            <v>122</v>
          </cell>
          <cell r="K11">
            <v>125</v>
          </cell>
        </row>
        <row r="12">
          <cell r="A12">
            <v>4.3981481481481467E-3</v>
          </cell>
          <cell r="C12">
            <v>109</v>
          </cell>
          <cell r="D12">
            <v>113</v>
          </cell>
          <cell r="E12">
            <v>116</v>
          </cell>
          <cell r="F12">
            <v>128</v>
          </cell>
          <cell r="I12">
            <v>119</v>
          </cell>
          <cell r="J12">
            <v>121</v>
          </cell>
          <cell r="K12">
            <v>124</v>
          </cell>
        </row>
        <row r="13">
          <cell r="A13">
            <v>4.5138888888888876E-3</v>
          </cell>
          <cell r="C13">
            <v>108</v>
          </cell>
          <cell r="D13">
            <v>112</v>
          </cell>
          <cell r="E13">
            <v>115</v>
          </cell>
          <cell r="F13">
            <v>127</v>
          </cell>
          <cell r="I13">
            <v>118</v>
          </cell>
          <cell r="J13">
            <v>120</v>
          </cell>
          <cell r="K13">
            <v>123</v>
          </cell>
        </row>
        <row r="14">
          <cell r="A14">
            <v>4.6296296296296285E-3</v>
          </cell>
          <cell r="C14">
            <v>107</v>
          </cell>
          <cell r="D14">
            <v>111</v>
          </cell>
          <cell r="E14">
            <v>114</v>
          </cell>
          <cell r="F14">
            <v>126</v>
          </cell>
          <cell r="I14">
            <v>117</v>
          </cell>
          <cell r="J14">
            <v>119</v>
          </cell>
          <cell r="K14">
            <v>122</v>
          </cell>
        </row>
        <row r="15">
          <cell r="A15">
            <v>4.7453703703703694E-3</v>
          </cell>
          <cell r="C15">
            <v>106</v>
          </cell>
          <cell r="D15">
            <v>110</v>
          </cell>
          <cell r="E15">
            <v>113</v>
          </cell>
          <cell r="F15">
            <v>125</v>
          </cell>
          <cell r="I15">
            <v>116</v>
          </cell>
          <cell r="J15">
            <v>118</v>
          </cell>
          <cell r="K15">
            <v>121</v>
          </cell>
        </row>
        <row r="16">
          <cell r="A16">
            <v>4.8611111111111103E-3</v>
          </cell>
          <cell r="C16">
            <v>105</v>
          </cell>
          <cell r="D16">
            <v>109</v>
          </cell>
          <cell r="E16">
            <v>112</v>
          </cell>
          <cell r="F16">
            <v>124</v>
          </cell>
          <cell r="I16">
            <v>115</v>
          </cell>
          <cell r="J16">
            <v>117</v>
          </cell>
          <cell r="K16">
            <v>120</v>
          </cell>
        </row>
        <row r="17">
          <cell r="A17">
            <v>4.9768518518518512E-3</v>
          </cell>
          <cell r="C17">
            <v>104</v>
          </cell>
          <cell r="D17">
            <v>108</v>
          </cell>
          <cell r="E17">
            <v>111</v>
          </cell>
          <cell r="F17">
            <v>123</v>
          </cell>
          <cell r="I17">
            <v>114</v>
          </cell>
          <cell r="J17">
            <v>116</v>
          </cell>
          <cell r="K17">
            <v>119</v>
          </cell>
        </row>
        <row r="18">
          <cell r="A18">
            <v>5.0925925925925921E-3</v>
          </cell>
          <cell r="C18">
            <v>103</v>
          </cell>
          <cell r="D18">
            <v>107</v>
          </cell>
          <cell r="E18">
            <v>110</v>
          </cell>
          <cell r="F18">
            <v>122</v>
          </cell>
          <cell r="I18">
            <v>113</v>
          </cell>
          <cell r="J18">
            <v>115</v>
          </cell>
          <cell r="K18">
            <v>118</v>
          </cell>
        </row>
        <row r="19">
          <cell r="A19">
            <v>5.208333333333333E-3</v>
          </cell>
          <cell r="C19">
            <v>102</v>
          </cell>
          <cell r="D19">
            <v>106</v>
          </cell>
          <cell r="E19">
            <v>109</v>
          </cell>
          <cell r="F19">
            <v>121</v>
          </cell>
          <cell r="I19">
            <v>112</v>
          </cell>
          <cell r="J19">
            <v>114</v>
          </cell>
          <cell r="K19">
            <v>117</v>
          </cell>
        </row>
        <row r="20">
          <cell r="A20">
            <v>5.324074074074074E-3</v>
          </cell>
          <cell r="C20">
            <v>101</v>
          </cell>
          <cell r="D20">
            <v>105</v>
          </cell>
          <cell r="E20">
            <v>108</v>
          </cell>
          <cell r="F20">
            <v>120</v>
          </cell>
          <cell r="I20">
            <v>111</v>
          </cell>
          <cell r="J20">
            <v>113</v>
          </cell>
          <cell r="K20">
            <v>116</v>
          </cell>
        </row>
        <row r="21">
          <cell r="A21">
            <v>5.4398148148148149E-3</v>
          </cell>
          <cell r="C21">
            <v>100</v>
          </cell>
          <cell r="D21">
            <v>104</v>
          </cell>
          <cell r="E21">
            <v>107</v>
          </cell>
          <cell r="F21">
            <v>119</v>
          </cell>
          <cell r="I21">
            <v>110</v>
          </cell>
          <cell r="J21">
            <v>112</v>
          </cell>
          <cell r="K21">
            <v>115</v>
          </cell>
        </row>
        <row r="22">
          <cell r="A22">
            <v>5.5555555555555558E-3</v>
          </cell>
          <cell r="C22">
            <v>99</v>
          </cell>
          <cell r="D22">
            <v>103</v>
          </cell>
          <cell r="E22">
            <v>106</v>
          </cell>
          <cell r="F22">
            <v>118</v>
          </cell>
          <cell r="I22">
            <v>109</v>
          </cell>
          <cell r="J22">
            <v>111</v>
          </cell>
          <cell r="K22">
            <v>114</v>
          </cell>
        </row>
        <row r="23">
          <cell r="A23">
            <v>5.6712962962962967E-3</v>
          </cell>
          <cell r="C23">
            <v>98</v>
          </cell>
          <cell r="D23">
            <v>102</v>
          </cell>
          <cell r="E23">
            <v>105</v>
          </cell>
          <cell r="F23">
            <v>117</v>
          </cell>
          <cell r="I23">
            <v>108</v>
          </cell>
          <cell r="J23">
            <v>110</v>
          </cell>
          <cell r="K23">
            <v>113</v>
          </cell>
        </row>
        <row r="24">
          <cell r="A24">
            <v>5.7870370370370376E-3</v>
          </cell>
          <cell r="C24">
            <v>97</v>
          </cell>
          <cell r="D24">
            <v>101</v>
          </cell>
          <cell r="E24">
            <v>104</v>
          </cell>
          <cell r="F24">
            <v>116</v>
          </cell>
          <cell r="I24">
            <v>107</v>
          </cell>
          <cell r="J24">
            <v>109</v>
          </cell>
          <cell r="K24">
            <v>112</v>
          </cell>
        </row>
        <row r="25">
          <cell r="A25">
            <v>5.9027777777777785E-3</v>
          </cell>
          <cell r="C25">
            <v>96</v>
          </cell>
          <cell r="D25">
            <v>100</v>
          </cell>
          <cell r="E25">
            <v>103</v>
          </cell>
          <cell r="F25">
            <v>115</v>
          </cell>
          <cell r="I25">
            <v>106</v>
          </cell>
          <cell r="J25">
            <v>108</v>
          </cell>
          <cell r="K25">
            <v>111</v>
          </cell>
        </row>
        <row r="26">
          <cell r="A26">
            <v>6.0185185185185194E-3</v>
          </cell>
          <cell r="C26">
            <v>95</v>
          </cell>
          <cell r="D26">
            <v>99</v>
          </cell>
          <cell r="E26">
            <v>102</v>
          </cell>
          <cell r="F26">
            <v>114</v>
          </cell>
          <cell r="I26">
            <v>105</v>
          </cell>
          <cell r="J26">
            <v>107</v>
          </cell>
          <cell r="K26">
            <v>110</v>
          </cell>
        </row>
        <row r="27">
          <cell r="A27">
            <v>6.1342592592592603E-3</v>
          </cell>
          <cell r="C27">
            <v>94</v>
          </cell>
          <cell r="D27">
            <v>98</v>
          </cell>
          <cell r="E27">
            <v>101</v>
          </cell>
          <cell r="F27">
            <v>113</v>
          </cell>
          <cell r="I27">
            <v>104</v>
          </cell>
          <cell r="J27">
            <v>106</v>
          </cell>
          <cell r="K27">
            <v>109</v>
          </cell>
        </row>
        <row r="28">
          <cell r="A28">
            <v>6.2500000000000012E-3</v>
          </cell>
          <cell r="C28">
            <v>93</v>
          </cell>
          <cell r="D28">
            <v>97</v>
          </cell>
          <cell r="E28">
            <v>100</v>
          </cell>
          <cell r="F28">
            <v>112</v>
          </cell>
          <cell r="I28">
            <v>103</v>
          </cell>
          <cell r="J28">
            <v>105</v>
          </cell>
          <cell r="K28">
            <v>108</v>
          </cell>
        </row>
        <row r="29">
          <cell r="A29">
            <v>6.3657407407407421E-3</v>
          </cell>
          <cell r="C29">
            <v>92</v>
          </cell>
          <cell r="D29">
            <v>96</v>
          </cell>
          <cell r="E29">
            <v>99</v>
          </cell>
          <cell r="F29">
            <v>111</v>
          </cell>
          <cell r="I29">
            <v>102</v>
          </cell>
          <cell r="J29">
            <v>104</v>
          </cell>
          <cell r="K29">
            <v>107</v>
          </cell>
        </row>
        <row r="30">
          <cell r="A30">
            <v>6.481481481481483E-3</v>
          </cell>
          <cell r="C30">
            <v>91</v>
          </cell>
          <cell r="D30">
            <v>95</v>
          </cell>
          <cell r="E30">
            <v>98</v>
          </cell>
          <cell r="F30">
            <v>110</v>
          </cell>
          <cell r="I30">
            <v>101</v>
          </cell>
          <cell r="J30">
            <v>103</v>
          </cell>
          <cell r="K30">
            <v>106</v>
          </cell>
        </row>
        <row r="31">
          <cell r="A31">
            <v>6.5972222222222239E-3</v>
          </cell>
          <cell r="C31">
            <v>90</v>
          </cell>
          <cell r="D31">
            <v>94</v>
          </cell>
          <cell r="E31">
            <v>97</v>
          </cell>
          <cell r="F31">
            <v>109</v>
          </cell>
          <cell r="I31">
            <v>100</v>
          </cell>
          <cell r="J31">
            <v>102</v>
          </cell>
          <cell r="K31">
            <v>105</v>
          </cell>
        </row>
        <row r="32">
          <cell r="A32">
            <v>6.7129629629629648E-3</v>
          </cell>
          <cell r="C32">
            <v>89</v>
          </cell>
          <cell r="D32">
            <v>93</v>
          </cell>
          <cell r="E32">
            <v>96</v>
          </cell>
          <cell r="F32">
            <v>108</v>
          </cell>
          <cell r="I32">
            <v>99</v>
          </cell>
          <cell r="J32">
            <v>101</v>
          </cell>
          <cell r="K32">
            <v>104</v>
          </cell>
        </row>
        <row r="33">
          <cell r="A33">
            <v>6.8287037037037058E-3</v>
          </cell>
          <cell r="C33">
            <v>88</v>
          </cell>
          <cell r="D33">
            <v>92</v>
          </cell>
          <cell r="E33">
            <v>95</v>
          </cell>
          <cell r="F33">
            <v>107</v>
          </cell>
          <cell r="I33">
            <v>98</v>
          </cell>
          <cell r="J33">
            <v>100</v>
          </cell>
          <cell r="K33">
            <v>103</v>
          </cell>
        </row>
        <row r="34">
          <cell r="A34">
            <v>6.9444444444444467E-3</v>
          </cell>
          <cell r="C34">
            <v>87</v>
          </cell>
          <cell r="D34">
            <v>91</v>
          </cell>
          <cell r="E34">
            <v>94</v>
          </cell>
          <cell r="F34">
            <v>106</v>
          </cell>
          <cell r="I34">
            <v>97</v>
          </cell>
          <cell r="J34">
            <v>99</v>
          </cell>
          <cell r="K34">
            <v>102</v>
          </cell>
        </row>
        <row r="35">
          <cell r="A35">
            <v>7.0601851851851876E-3</v>
          </cell>
          <cell r="C35">
            <v>86</v>
          </cell>
          <cell r="D35">
            <v>90</v>
          </cell>
          <cell r="E35">
            <v>93</v>
          </cell>
          <cell r="F35">
            <v>105</v>
          </cell>
          <cell r="I35">
            <v>96</v>
          </cell>
          <cell r="J35">
            <v>98</v>
          </cell>
          <cell r="K35">
            <v>101</v>
          </cell>
        </row>
        <row r="36">
          <cell r="A36">
            <v>7.1759259259259285E-3</v>
          </cell>
          <cell r="C36">
            <v>85</v>
          </cell>
          <cell r="D36">
            <v>89</v>
          </cell>
          <cell r="E36">
            <v>92</v>
          </cell>
          <cell r="F36">
            <v>104</v>
          </cell>
          <cell r="I36">
            <v>95</v>
          </cell>
          <cell r="J36">
            <v>97</v>
          </cell>
          <cell r="K36">
            <v>100</v>
          </cell>
        </row>
        <row r="37">
          <cell r="A37">
            <v>7.2916666666666694E-3</v>
          </cell>
          <cell r="C37">
            <v>84</v>
          </cell>
          <cell r="D37">
            <v>88</v>
          </cell>
          <cell r="E37">
            <v>91</v>
          </cell>
          <cell r="F37">
            <v>103</v>
          </cell>
          <cell r="I37">
            <v>94</v>
          </cell>
          <cell r="J37">
            <v>96</v>
          </cell>
          <cell r="K37">
            <v>99</v>
          </cell>
        </row>
        <row r="38">
          <cell r="A38">
            <v>7.4074074074074103E-3</v>
          </cell>
          <cell r="C38">
            <v>83</v>
          </cell>
          <cell r="D38">
            <v>87</v>
          </cell>
          <cell r="E38">
            <v>90</v>
          </cell>
          <cell r="F38">
            <v>102</v>
          </cell>
          <cell r="I38">
            <v>93</v>
          </cell>
          <cell r="J38">
            <v>95</v>
          </cell>
          <cell r="K38">
            <v>98</v>
          </cell>
        </row>
        <row r="39">
          <cell r="A39">
            <v>7.5231481481481512E-3</v>
          </cell>
          <cell r="C39">
            <v>82</v>
          </cell>
          <cell r="D39">
            <v>86</v>
          </cell>
          <cell r="E39">
            <v>89</v>
          </cell>
          <cell r="F39">
            <v>101</v>
          </cell>
          <cell r="I39">
            <v>92</v>
          </cell>
          <cell r="J39">
            <v>94</v>
          </cell>
          <cell r="K39">
            <v>97</v>
          </cell>
        </row>
        <row r="40">
          <cell r="A40">
            <v>7.6388888888888921E-3</v>
          </cell>
          <cell r="C40">
            <v>81</v>
          </cell>
          <cell r="D40">
            <v>85</v>
          </cell>
          <cell r="E40">
            <v>88</v>
          </cell>
          <cell r="F40">
            <v>100</v>
          </cell>
          <cell r="I40">
            <v>91</v>
          </cell>
          <cell r="J40">
            <v>93</v>
          </cell>
          <cell r="K40">
            <v>96</v>
          </cell>
        </row>
        <row r="41">
          <cell r="A41">
            <v>7.754629629629633E-3</v>
          </cell>
          <cell r="C41">
            <v>80</v>
          </cell>
          <cell r="D41">
            <v>84</v>
          </cell>
          <cell r="E41">
            <v>87</v>
          </cell>
          <cell r="F41">
            <v>99</v>
          </cell>
          <cell r="I41">
            <v>90</v>
          </cell>
          <cell r="J41">
            <v>92</v>
          </cell>
          <cell r="K41">
            <v>95</v>
          </cell>
        </row>
        <row r="42">
          <cell r="A42">
            <v>7.8703703703703748E-3</v>
          </cell>
          <cell r="C42">
            <v>79</v>
          </cell>
          <cell r="D42">
            <v>83</v>
          </cell>
          <cell r="E42">
            <v>86</v>
          </cell>
          <cell r="F42">
            <v>98</v>
          </cell>
          <cell r="I42">
            <v>89</v>
          </cell>
          <cell r="J42">
            <v>91</v>
          </cell>
          <cell r="K42">
            <v>94</v>
          </cell>
        </row>
        <row r="43">
          <cell r="A43">
            <v>7.986111111111114E-3</v>
          </cell>
          <cell r="C43">
            <v>78</v>
          </cell>
          <cell r="D43">
            <v>82</v>
          </cell>
          <cell r="E43">
            <v>85</v>
          </cell>
          <cell r="F43">
            <v>97</v>
          </cell>
          <cell r="I43">
            <v>88</v>
          </cell>
          <cell r="J43">
            <v>90</v>
          </cell>
          <cell r="K43">
            <v>93</v>
          </cell>
        </row>
        <row r="44">
          <cell r="A44">
            <v>8.1018518518518566E-3</v>
          </cell>
          <cell r="C44">
            <v>77</v>
          </cell>
          <cell r="D44">
            <v>81</v>
          </cell>
          <cell r="E44">
            <v>84</v>
          </cell>
          <cell r="F44">
            <v>96</v>
          </cell>
          <cell r="I44">
            <v>87</v>
          </cell>
          <cell r="J44">
            <v>89</v>
          </cell>
          <cell r="K44">
            <v>92</v>
          </cell>
        </row>
        <row r="45">
          <cell r="A45">
            <v>8.2175925925925958E-3</v>
          </cell>
          <cell r="C45">
            <v>76</v>
          </cell>
          <cell r="D45">
            <v>80</v>
          </cell>
          <cell r="E45">
            <v>83</v>
          </cell>
          <cell r="F45">
            <v>95</v>
          </cell>
          <cell r="I45">
            <v>86</v>
          </cell>
          <cell r="J45">
            <v>88</v>
          </cell>
          <cell r="K45">
            <v>91</v>
          </cell>
        </row>
        <row r="46">
          <cell r="A46">
            <v>8.3333333333333384E-3</v>
          </cell>
          <cell r="C46">
            <v>75</v>
          </cell>
          <cell r="D46">
            <v>79</v>
          </cell>
          <cell r="E46">
            <v>82</v>
          </cell>
          <cell r="F46">
            <v>94</v>
          </cell>
          <cell r="I46">
            <v>85</v>
          </cell>
          <cell r="J46">
            <v>87</v>
          </cell>
          <cell r="K46">
            <v>90</v>
          </cell>
        </row>
        <row r="47">
          <cell r="A47">
            <v>8.4490740740740776E-3</v>
          </cell>
          <cell r="C47">
            <v>74</v>
          </cell>
          <cell r="D47">
            <v>78</v>
          </cell>
          <cell r="E47">
            <v>81</v>
          </cell>
          <cell r="F47">
            <v>93</v>
          </cell>
          <cell r="I47">
            <v>84</v>
          </cell>
          <cell r="J47">
            <v>86</v>
          </cell>
          <cell r="K47">
            <v>89</v>
          </cell>
        </row>
        <row r="48">
          <cell r="A48">
            <v>8.5648148148148202E-3</v>
          </cell>
          <cell r="C48">
            <v>73</v>
          </cell>
          <cell r="D48">
            <v>77</v>
          </cell>
          <cell r="E48">
            <v>80</v>
          </cell>
          <cell r="F48">
            <v>92</v>
          </cell>
          <cell r="I48">
            <v>83</v>
          </cell>
          <cell r="J48">
            <v>85</v>
          </cell>
          <cell r="K48">
            <v>88</v>
          </cell>
        </row>
        <row r="49">
          <cell r="A49">
            <v>8.6805555555555594E-3</v>
          </cell>
          <cell r="C49">
            <v>72</v>
          </cell>
          <cell r="D49">
            <v>76</v>
          </cell>
          <cell r="E49">
            <v>79</v>
          </cell>
          <cell r="F49">
            <v>91</v>
          </cell>
          <cell r="I49">
            <v>82</v>
          </cell>
          <cell r="J49">
            <v>84</v>
          </cell>
          <cell r="K49">
            <v>87</v>
          </cell>
        </row>
        <row r="50">
          <cell r="A50">
            <v>8.7962962962963021E-3</v>
          </cell>
          <cell r="C50">
            <v>71</v>
          </cell>
          <cell r="D50">
            <v>75</v>
          </cell>
          <cell r="E50">
            <v>78</v>
          </cell>
          <cell r="F50">
            <v>90</v>
          </cell>
          <cell r="I50">
            <v>81</v>
          </cell>
          <cell r="J50">
            <v>83</v>
          </cell>
          <cell r="K50">
            <v>86</v>
          </cell>
        </row>
        <row r="51">
          <cell r="A51">
            <v>8.9120370370370412E-3</v>
          </cell>
          <cell r="C51">
            <v>70</v>
          </cell>
          <cell r="D51">
            <v>74</v>
          </cell>
          <cell r="E51">
            <v>77</v>
          </cell>
          <cell r="F51">
            <v>89</v>
          </cell>
          <cell r="I51">
            <v>80</v>
          </cell>
          <cell r="J51">
            <v>82</v>
          </cell>
          <cell r="K51">
            <v>85</v>
          </cell>
        </row>
        <row r="52">
          <cell r="A52">
            <v>9.0277777777777839E-3</v>
          </cell>
          <cell r="C52">
            <v>69</v>
          </cell>
          <cell r="D52">
            <v>73</v>
          </cell>
          <cell r="E52">
            <v>76</v>
          </cell>
          <cell r="F52">
            <v>88</v>
          </cell>
          <cell r="I52">
            <v>79</v>
          </cell>
          <cell r="J52">
            <v>81</v>
          </cell>
          <cell r="K52">
            <v>84</v>
          </cell>
        </row>
        <row r="53">
          <cell r="A53">
            <v>9.143518518518523E-3</v>
          </cell>
          <cell r="C53">
            <v>68</v>
          </cell>
          <cell r="D53">
            <v>72</v>
          </cell>
          <cell r="E53">
            <v>75</v>
          </cell>
          <cell r="F53">
            <v>87</v>
          </cell>
          <cell r="I53">
            <v>78</v>
          </cell>
          <cell r="J53">
            <v>80</v>
          </cell>
          <cell r="K53">
            <v>83</v>
          </cell>
        </row>
        <row r="54">
          <cell r="A54">
            <v>9.2592592592592657E-3</v>
          </cell>
          <cell r="C54">
            <v>67</v>
          </cell>
          <cell r="D54">
            <v>71</v>
          </cell>
          <cell r="E54">
            <v>74</v>
          </cell>
          <cell r="F54">
            <v>86</v>
          </cell>
          <cell r="I54">
            <v>77</v>
          </cell>
          <cell r="J54">
            <v>79</v>
          </cell>
          <cell r="K54">
            <v>82</v>
          </cell>
        </row>
        <row r="55">
          <cell r="A55">
            <v>9.3750000000000049E-3</v>
          </cell>
          <cell r="C55">
            <v>66</v>
          </cell>
          <cell r="D55">
            <v>70</v>
          </cell>
          <cell r="E55">
            <v>73</v>
          </cell>
          <cell r="F55">
            <v>85</v>
          </cell>
          <cell r="I55">
            <v>76</v>
          </cell>
          <cell r="J55">
            <v>78</v>
          </cell>
          <cell r="K55">
            <v>81</v>
          </cell>
        </row>
        <row r="56">
          <cell r="A56">
            <v>9.4907407407407475E-3</v>
          </cell>
          <cell r="C56">
            <v>65</v>
          </cell>
          <cell r="D56">
            <v>69</v>
          </cell>
          <cell r="E56">
            <v>72</v>
          </cell>
          <cell r="F56">
            <v>84</v>
          </cell>
          <cell r="I56">
            <v>75</v>
          </cell>
          <cell r="J56">
            <v>77</v>
          </cell>
          <cell r="K56">
            <v>80</v>
          </cell>
        </row>
        <row r="57">
          <cell r="A57">
            <v>9.6064814814814867E-3</v>
          </cell>
          <cell r="C57">
            <v>64</v>
          </cell>
          <cell r="D57">
            <v>68</v>
          </cell>
          <cell r="E57">
            <v>71</v>
          </cell>
          <cell r="F57">
            <v>83</v>
          </cell>
          <cell r="I57">
            <v>74</v>
          </cell>
          <cell r="J57">
            <v>76</v>
          </cell>
          <cell r="K57">
            <v>79</v>
          </cell>
        </row>
        <row r="58">
          <cell r="A58">
            <v>9.7222222222222293E-3</v>
          </cell>
          <cell r="C58">
            <v>63</v>
          </cell>
          <cell r="D58">
            <v>67</v>
          </cell>
          <cell r="E58">
            <v>70</v>
          </cell>
          <cell r="F58">
            <v>82</v>
          </cell>
          <cell r="I58">
            <v>73</v>
          </cell>
          <cell r="J58">
            <v>75</v>
          </cell>
          <cell r="K58">
            <v>78</v>
          </cell>
        </row>
        <row r="59">
          <cell r="A59">
            <v>9.8379629629629685E-3</v>
          </cell>
          <cell r="C59">
            <v>62</v>
          </cell>
          <cell r="D59">
            <v>66</v>
          </cell>
          <cell r="E59">
            <v>69</v>
          </cell>
          <cell r="F59">
            <v>81</v>
          </cell>
          <cell r="I59">
            <v>72</v>
          </cell>
          <cell r="J59">
            <v>74</v>
          </cell>
          <cell r="K59">
            <v>77</v>
          </cell>
        </row>
        <row r="60">
          <cell r="A60">
            <v>9.9537037037037111E-3</v>
          </cell>
          <cell r="C60">
            <v>61</v>
          </cell>
          <cell r="D60">
            <v>65</v>
          </cell>
          <cell r="E60">
            <v>68</v>
          </cell>
          <cell r="F60">
            <v>80</v>
          </cell>
          <cell r="I60">
            <v>71</v>
          </cell>
          <cell r="J60">
            <v>73</v>
          </cell>
          <cell r="K60">
            <v>76</v>
          </cell>
        </row>
        <row r="61">
          <cell r="A61">
            <v>1.006944444444445E-2</v>
          </cell>
          <cell r="C61">
            <v>60</v>
          </cell>
          <cell r="D61">
            <v>64</v>
          </cell>
          <cell r="E61">
            <v>67</v>
          </cell>
          <cell r="F61">
            <v>79</v>
          </cell>
          <cell r="I61">
            <v>70</v>
          </cell>
          <cell r="J61">
            <v>72</v>
          </cell>
          <cell r="K61">
            <v>75</v>
          </cell>
        </row>
        <row r="62">
          <cell r="A62">
            <v>1.0185185185185193E-2</v>
          </cell>
          <cell r="C62">
            <v>59</v>
          </cell>
          <cell r="D62">
            <v>63</v>
          </cell>
          <cell r="E62">
            <v>66</v>
          </cell>
          <cell r="F62">
            <v>78</v>
          </cell>
          <cell r="I62">
            <v>69</v>
          </cell>
          <cell r="J62">
            <v>71</v>
          </cell>
          <cell r="K62">
            <v>74</v>
          </cell>
        </row>
        <row r="63">
          <cell r="A63">
            <v>1.0300925925925932E-2</v>
          </cell>
          <cell r="C63">
            <v>58</v>
          </cell>
          <cell r="D63">
            <v>62</v>
          </cell>
          <cell r="E63">
            <v>65</v>
          </cell>
          <cell r="F63">
            <v>77</v>
          </cell>
          <cell r="I63">
            <v>68</v>
          </cell>
          <cell r="J63">
            <v>70</v>
          </cell>
          <cell r="K63">
            <v>73</v>
          </cell>
        </row>
        <row r="64">
          <cell r="A64">
            <v>1.0416666666666675E-2</v>
          </cell>
          <cell r="C64">
            <v>57</v>
          </cell>
          <cell r="D64">
            <v>61</v>
          </cell>
          <cell r="E64">
            <v>64</v>
          </cell>
          <cell r="F64">
            <v>76</v>
          </cell>
          <cell r="I64">
            <v>67</v>
          </cell>
          <cell r="J64">
            <v>69</v>
          </cell>
          <cell r="K64">
            <v>72</v>
          </cell>
        </row>
        <row r="65">
          <cell r="A65">
            <v>1.0532407407407414E-2</v>
          </cell>
          <cell r="C65">
            <v>56</v>
          </cell>
          <cell r="D65">
            <v>60</v>
          </cell>
          <cell r="E65">
            <v>63</v>
          </cell>
          <cell r="F65">
            <v>75</v>
          </cell>
          <cell r="I65">
            <v>66</v>
          </cell>
          <cell r="J65">
            <v>68</v>
          </cell>
          <cell r="K65">
            <v>71</v>
          </cell>
        </row>
        <row r="66">
          <cell r="A66">
            <v>1.0648148148148157E-2</v>
          </cell>
          <cell r="C66">
            <v>55</v>
          </cell>
          <cell r="D66">
            <v>59</v>
          </cell>
          <cell r="E66">
            <v>62</v>
          </cell>
          <cell r="F66">
            <v>74</v>
          </cell>
          <cell r="I66">
            <v>65</v>
          </cell>
          <cell r="J66">
            <v>67</v>
          </cell>
          <cell r="K66">
            <v>70</v>
          </cell>
        </row>
        <row r="67">
          <cell r="A67">
            <v>1.0763888888888896E-2</v>
          </cell>
          <cell r="C67">
            <v>54</v>
          </cell>
          <cell r="D67">
            <v>58</v>
          </cell>
          <cell r="E67">
            <v>61</v>
          </cell>
          <cell r="F67">
            <v>73</v>
          </cell>
          <cell r="I67">
            <v>64</v>
          </cell>
          <cell r="J67">
            <v>66</v>
          </cell>
          <cell r="K67">
            <v>69</v>
          </cell>
        </row>
        <row r="68">
          <cell r="A68">
            <v>1.0879629629629638E-2</v>
          </cell>
          <cell r="C68">
            <v>53</v>
          </cell>
          <cell r="D68">
            <v>57</v>
          </cell>
          <cell r="E68">
            <v>60</v>
          </cell>
          <cell r="F68">
            <v>72</v>
          </cell>
          <cell r="I68">
            <v>63</v>
          </cell>
          <cell r="J68">
            <v>65</v>
          </cell>
          <cell r="K68">
            <v>68</v>
          </cell>
        </row>
        <row r="69">
          <cell r="A69">
            <v>1.0995370370370378E-2</v>
          </cell>
          <cell r="C69">
            <v>52</v>
          </cell>
          <cell r="D69">
            <v>56</v>
          </cell>
          <cell r="E69">
            <v>59</v>
          </cell>
          <cell r="F69">
            <v>71</v>
          </cell>
          <cell r="I69">
            <v>62</v>
          </cell>
          <cell r="J69">
            <v>64</v>
          </cell>
          <cell r="K69">
            <v>67</v>
          </cell>
        </row>
        <row r="70">
          <cell r="A70">
            <v>1.111111111111112E-2</v>
          </cell>
          <cell r="C70">
            <v>51</v>
          </cell>
          <cell r="D70">
            <v>55</v>
          </cell>
          <cell r="E70">
            <v>58</v>
          </cell>
          <cell r="F70">
            <v>70</v>
          </cell>
          <cell r="I70">
            <v>61</v>
          </cell>
          <cell r="J70">
            <v>63</v>
          </cell>
          <cell r="K70">
            <v>66</v>
          </cell>
        </row>
        <row r="71">
          <cell r="A71">
            <v>1.1226851851851859E-2</v>
          </cell>
          <cell r="C71">
            <v>50</v>
          </cell>
          <cell r="D71">
            <v>54</v>
          </cell>
          <cell r="E71">
            <v>57</v>
          </cell>
          <cell r="F71">
            <v>69</v>
          </cell>
          <cell r="I71">
            <v>60</v>
          </cell>
          <cell r="J71">
            <v>62</v>
          </cell>
          <cell r="K71">
            <v>65</v>
          </cell>
        </row>
        <row r="72">
          <cell r="A72">
            <v>1.1342592592592602E-2</v>
          </cell>
          <cell r="C72">
            <v>49</v>
          </cell>
          <cell r="D72">
            <v>53</v>
          </cell>
          <cell r="E72">
            <v>56</v>
          </cell>
          <cell r="F72">
            <v>68</v>
          </cell>
          <cell r="I72">
            <v>59</v>
          </cell>
          <cell r="J72">
            <v>61</v>
          </cell>
          <cell r="K72">
            <v>64</v>
          </cell>
        </row>
        <row r="73">
          <cell r="A73">
            <v>1.1458333333333341E-2</v>
          </cell>
          <cell r="C73">
            <v>48</v>
          </cell>
          <cell r="D73">
            <v>52</v>
          </cell>
          <cell r="E73">
            <v>55</v>
          </cell>
          <cell r="F73">
            <v>67</v>
          </cell>
          <cell r="I73">
            <v>58</v>
          </cell>
          <cell r="J73">
            <v>60</v>
          </cell>
          <cell r="K73">
            <v>63</v>
          </cell>
        </row>
        <row r="74">
          <cell r="A74">
            <v>1.1574074074074084E-2</v>
          </cell>
          <cell r="C74">
            <v>47</v>
          </cell>
          <cell r="D74">
            <v>51</v>
          </cell>
          <cell r="E74">
            <v>54</v>
          </cell>
          <cell r="F74">
            <v>66</v>
          </cell>
          <cell r="I74">
            <v>57</v>
          </cell>
          <cell r="J74">
            <v>59</v>
          </cell>
          <cell r="K74">
            <v>62</v>
          </cell>
        </row>
        <row r="75">
          <cell r="A75">
            <v>1.1689814814814823E-2</v>
          </cell>
          <cell r="C75">
            <v>46</v>
          </cell>
          <cell r="D75">
            <v>50</v>
          </cell>
          <cell r="E75">
            <v>53</v>
          </cell>
          <cell r="F75">
            <v>65</v>
          </cell>
          <cell r="I75">
            <v>56</v>
          </cell>
          <cell r="J75">
            <v>58</v>
          </cell>
          <cell r="K75">
            <v>61</v>
          </cell>
        </row>
        <row r="76">
          <cell r="A76">
            <v>1.1805555555555566E-2</v>
          </cell>
          <cell r="C76">
            <v>45</v>
          </cell>
          <cell r="D76">
            <v>49</v>
          </cell>
          <cell r="E76">
            <v>52</v>
          </cell>
          <cell r="F76">
            <v>64</v>
          </cell>
          <cell r="I76">
            <v>55</v>
          </cell>
          <cell r="J76">
            <v>57</v>
          </cell>
          <cell r="K76">
            <v>60</v>
          </cell>
        </row>
        <row r="77">
          <cell r="A77">
            <v>1.1921296296296305E-2</v>
          </cell>
          <cell r="C77">
            <v>44</v>
          </cell>
          <cell r="D77">
            <v>48</v>
          </cell>
          <cell r="E77">
            <v>51</v>
          </cell>
          <cell r="F77">
            <v>63</v>
          </cell>
          <cell r="I77">
            <v>54</v>
          </cell>
          <cell r="J77">
            <v>56</v>
          </cell>
          <cell r="K77">
            <v>59</v>
          </cell>
        </row>
        <row r="78">
          <cell r="A78">
            <v>1.2037037037037047E-2</v>
          </cell>
          <cell r="C78">
            <v>43</v>
          </cell>
          <cell r="D78">
            <v>47</v>
          </cell>
          <cell r="E78">
            <v>50</v>
          </cell>
          <cell r="F78">
            <v>62</v>
          </cell>
          <cell r="I78">
            <v>53</v>
          </cell>
          <cell r="J78">
            <v>55</v>
          </cell>
          <cell r="K78">
            <v>58</v>
          </cell>
        </row>
        <row r="79">
          <cell r="A79">
            <v>1.2152777777777787E-2</v>
          </cell>
          <cell r="C79">
            <v>42</v>
          </cell>
          <cell r="D79">
            <v>46</v>
          </cell>
          <cell r="E79">
            <v>49</v>
          </cell>
          <cell r="F79">
            <v>61</v>
          </cell>
          <cell r="I79">
            <v>52</v>
          </cell>
          <cell r="J79">
            <v>54</v>
          </cell>
          <cell r="K79">
            <v>57</v>
          </cell>
        </row>
        <row r="80">
          <cell r="A80">
            <v>1.2268518518518529E-2</v>
          </cell>
          <cell r="C80">
            <v>41</v>
          </cell>
          <cell r="D80">
            <v>45</v>
          </cell>
          <cell r="E80">
            <v>48</v>
          </cell>
          <cell r="F80">
            <v>60</v>
          </cell>
          <cell r="I80">
            <v>51</v>
          </cell>
          <cell r="J80">
            <v>53</v>
          </cell>
          <cell r="K80">
            <v>56</v>
          </cell>
        </row>
        <row r="81">
          <cell r="A81">
            <v>1.2384259259259268E-2</v>
          </cell>
          <cell r="C81">
            <v>40</v>
          </cell>
          <cell r="D81">
            <v>44</v>
          </cell>
          <cell r="E81">
            <v>47</v>
          </cell>
          <cell r="F81">
            <v>59</v>
          </cell>
          <cell r="I81">
            <v>50</v>
          </cell>
          <cell r="J81">
            <v>52</v>
          </cell>
          <cell r="K81">
            <v>55</v>
          </cell>
        </row>
        <row r="82">
          <cell r="A82">
            <v>1.2500000000000011E-2</v>
          </cell>
          <cell r="C82">
            <v>39</v>
          </cell>
          <cell r="D82">
            <v>43</v>
          </cell>
          <cell r="E82">
            <v>46</v>
          </cell>
          <cell r="F82">
            <v>58</v>
          </cell>
          <cell r="I82">
            <v>49</v>
          </cell>
          <cell r="J82">
            <v>51</v>
          </cell>
          <cell r="K82">
            <v>54</v>
          </cell>
        </row>
        <row r="83">
          <cell r="A83">
            <v>1.261574074074075E-2</v>
          </cell>
          <cell r="C83">
            <v>38</v>
          </cell>
          <cell r="D83">
            <v>42</v>
          </cell>
          <cell r="E83">
            <v>45</v>
          </cell>
          <cell r="F83">
            <v>57</v>
          </cell>
          <cell r="I83">
            <v>48</v>
          </cell>
          <cell r="J83">
            <v>50</v>
          </cell>
          <cell r="K83">
            <v>53</v>
          </cell>
        </row>
        <row r="84">
          <cell r="A84">
            <v>1.2731481481481493E-2</v>
          </cell>
          <cell r="C84">
            <v>37</v>
          </cell>
          <cell r="D84">
            <v>41</v>
          </cell>
          <cell r="E84">
            <v>44</v>
          </cell>
          <cell r="F84">
            <v>56</v>
          </cell>
          <cell r="I84">
            <v>47</v>
          </cell>
          <cell r="J84">
            <v>49</v>
          </cell>
          <cell r="K84">
            <v>52</v>
          </cell>
        </row>
        <row r="85">
          <cell r="A85">
            <v>1.2847222222222232E-2</v>
          </cell>
          <cell r="C85">
            <v>36</v>
          </cell>
          <cell r="D85">
            <v>40</v>
          </cell>
          <cell r="E85">
            <v>43</v>
          </cell>
          <cell r="F85">
            <v>55</v>
          </cell>
          <cell r="I85">
            <v>46</v>
          </cell>
          <cell r="J85">
            <v>48</v>
          </cell>
          <cell r="K85">
            <v>51</v>
          </cell>
        </row>
        <row r="86">
          <cell r="A86">
            <v>1.2962962962962975E-2</v>
          </cell>
          <cell r="C86">
            <v>35</v>
          </cell>
          <cell r="D86">
            <v>39</v>
          </cell>
          <cell r="E86">
            <v>42</v>
          </cell>
          <cell r="F86">
            <v>54</v>
          </cell>
          <cell r="I86">
            <v>45</v>
          </cell>
          <cell r="J86">
            <v>47</v>
          </cell>
          <cell r="K86">
            <v>50</v>
          </cell>
        </row>
        <row r="87">
          <cell r="A87">
            <v>1.3078703703703714E-2</v>
          </cell>
          <cell r="C87">
            <v>34</v>
          </cell>
          <cell r="D87">
            <v>38</v>
          </cell>
          <cell r="E87">
            <v>41</v>
          </cell>
          <cell r="F87">
            <v>53</v>
          </cell>
          <cell r="I87">
            <v>44</v>
          </cell>
          <cell r="J87">
            <v>46</v>
          </cell>
          <cell r="K87">
            <v>49</v>
          </cell>
        </row>
        <row r="88">
          <cell r="A88">
            <v>1.3194444444444457E-2</v>
          </cell>
          <cell r="C88">
            <v>33</v>
          </cell>
          <cell r="D88">
            <v>37</v>
          </cell>
          <cell r="E88">
            <v>40</v>
          </cell>
          <cell r="F88">
            <v>52</v>
          </cell>
          <cell r="I88">
            <v>43</v>
          </cell>
          <cell r="J88">
            <v>45</v>
          </cell>
          <cell r="K88">
            <v>48</v>
          </cell>
        </row>
        <row r="89">
          <cell r="A89">
            <v>1.3310185185185196E-2</v>
          </cell>
          <cell r="C89">
            <v>32</v>
          </cell>
          <cell r="D89">
            <v>36</v>
          </cell>
          <cell r="E89">
            <v>39</v>
          </cell>
          <cell r="F89">
            <v>51</v>
          </cell>
          <cell r="I89">
            <v>42</v>
          </cell>
          <cell r="J89">
            <v>44</v>
          </cell>
          <cell r="K89">
            <v>47</v>
          </cell>
        </row>
        <row r="90">
          <cell r="A90">
            <v>1.3425925925925938E-2</v>
          </cell>
          <cell r="C90">
            <v>31</v>
          </cell>
          <cell r="D90">
            <v>35</v>
          </cell>
          <cell r="E90">
            <v>38</v>
          </cell>
          <cell r="F90">
            <v>50</v>
          </cell>
          <cell r="I90">
            <v>41</v>
          </cell>
          <cell r="J90">
            <v>43</v>
          </cell>
          <cell r="K90">
            <v>46</v>
          </cell>
        </row>
        <row r="91">
          <cell r="A91">
            <v>1.3541666666666678E-2</v>
          </cell>
          <cell r="C91">
            <v>30</v>
          </cell>
          <cell r="D91">
            <v>34</v>
          </cell>
          <cell r="E91">
            <v>37</v>
          </cell>
          <cell r="F91">
            <v>49</v>
          </cell>
          <cell r="I91">
            <v>40</v>
          </cell>
          <cell r="J91">
            <v>42</v>
          </cell>
          <cell r="K91">
            <v>45</v>
          </cell>
        </row>
        <row r="92">
          <cell r="A92">
            <v>1.365740740740742E-2</v>
          </cell>
          <cell r="C92">
            <v>29</v>
          </cell>
          <cell r="D92">
            <v>33</v>
          </cell>
          <cell r="E92">
            <v>36</v>
          </cell>
          <cell r="F92">
            <v>48</v>
          </cell>
          <cell r="I92">
            <v>39</v>
          </cell>
          <cell r="J92">
            <v>41</v>
          </cell>
          <cell r="K92">
            <v>44</v>
          </cell>
        </row>
        <row r="93">
          <cell r="A93">
            <v>1.3773148148148159E-2</v>
          </cell>
          <cell r="C93">
            <v>28</v>
          </cell>
          <cell r="D93">
            <v>32</v>
          </cell>
          <cell r="E93">
            <v>35</v>
          </cell>
          <cell r="F93">
            <v>47</v>
          </cell>
          <cell r="I93">
            <v>38</v>
          </cell>
          <cell r="J93">
            <v>40</v>
          </cell>
          <cell r="K93">
            <v>43</v>
          </cell>
        </row>
        <row r="94">
          <cell r="A94">
            <v>1.3888888888888902E-2</v>
          </cell>
          <cell r="C94">
            <v>27</v>
          </cell>
          <cell r="D94">
            <v>31</v>
          </cell>
          <cell r="E94">
            <v>34</v>
          </cell>
          <cell r="F94">
            <v>46</v>
          </cell>
          <cell r="I94">
            <v>37</v>
          </cell>
          <cell r="J94">
            <v>39</v>
          </cell>
          <cell r="K94">
            <v>42</v>
          </cell>
        </row>
        <row r="95">
          <cell r="A95">
            <v>1.4004629629629641E-2</v>
          </cell>
          <cell r="C95">
            <v>26</v>
          </cell>
          <cell r="D95">
            <v>30</v>
          </cell>
          <cell r="E95">
            <v>33</v>
          </cell>
          <cell r="F95">
            <v>45</v>
          </cell>
          <cell r="I95">
            <v>36</v>
          </cell>
          <cell r="J95">
            <v>38</v>
          </cell>
          <cell r="K95">
            <v>41</v>
          </cell>
        </row>
        <row r="96">
          <cell r="A96">
            <v>1.4120370370370384E-2</v>
          </cell>
          <cell r="C96">
            <v>25</v>
          </cell>
          <cell r="D96">
            <v>29</v>
          </cell>
          <cell r="E96">
            <v>32</v>
          </cell>
          <cell r="F96">
            <v>44</v>
          </cell>
          <cell r="I96">
            <v>35</v>
          </cell>
          <cell r="J96">
            <v>37</v>
          </cell>
          <cell r="K96">
            <v>40</v>
          </cell>
        </row>
        <row r="97">
          <cell r="A97">
            <v>1.4236111111111123E-2</v>
          </cell>
          <cell r="C97">
            <v>24</v>
          </cell>
          <cell r="D97">
            <v>28</v>
          </cell>
          <cell r="E97">
            <v>31</v>
          </cell>
          <cell r="F97">
            <v>43</v>
          </cell>
          <cell r="I97">
            <v>34</v>
          </cell>
          <cell r="J97">
            <v>36</v>
          </cell>
          <cell r="K97">
            <v>39</v>
          </cell>
        </row>
        <row r="98">
          <cell r="A98">
            <v>1.4351851851851866E-2</v>
          </cell>
          <cell r="C98">
            <v>23</v>
          </cell>
          <cell r="D98">
            <v>27</v>
          </cell>
          <cell r="E98">
            <v>30</v>
          </cell>
          <cell r="F98">
            <v>42</v>
          </cell>
          <cell r="I98">
            <v>33</v>
          </cell>
          <cell r="J98">
            <v>35</v>
          </cell>
          <cell r="K98">
            <v>38</v>
          </cell>
        </row>
        <row r="99">
          <cell r="A99">
            <v>1.4467592592592605E-2</v>
          </cell>
          <cell r="C99">
            <v>22</v>
          </cell>
          <cell r="D99">
            <v>26</v>
          </cell>
          <cell r="E99">
            <v>29</v>
          </cell>
          <cell r="F99">
            <v>41</v>
          </cell>
          <cell r="I99">
            <v>32</v>
          </cell>
          <cell r="J99">
            <v>34</v>
          </cell>
          <cell r="K99">
            <v>37</v>
          </cell>
        </row>
        <row r="100">
          <cell r="A100">
            <v>1.4583333333333347E-2</v>
          </cell>
          <cell r="C100">
            <v>21</v>
          </cell>
          <cell r="D100">
            <v>25</v>
          </cell>
          <cell r="E100">
            <v>28</v>
          </cell>
          <cell r="F100">
            <v>40</v>
          </cell>
          <cell r="I100">
            <v>31</v>
          </cell>
          <cell r="J100">
            <v>33</v>
          </cell>
          <cell r="K100">
            <v>36</v>
          </cell>
        </row>
        <row r="101">
          <cell r="A101">
            <v>1.4699074074074087E-2</v>
          </cell>
          <cell r="C101">
            <v>20</v>
          </cell>
          <cell r="D101">
            <v>24</v>
          </cell>
          <cell r="E101">
            <v>27</v>
          </cell>
          <cell r="F101">
            <v>39</v>
          </cell>
          <cell r="I101">
            <v>30</v>
          </cell>
          <cell r="J101">
            <v>32</v>
          </cell>
          <cell r="K101">
            <v>35</v>
          </cell>
        </row>
        <row r="102">
          <cell r="A102">
            <v>1.4814814814814829E-2</v>
          </cell>
          <cell r="C102">
            <v>19</v>
          </cell>
          <cell r="D102">
            <v>23</v>
          </cell>
          <cell r="E102">
            <v>26</v>
          </cell>
          <cell r="F102">
            <v>38</v>
          </cell>
          <cell r="I102">
            <v>29</v>
          </cell>
          <cell r="J102">
            <v>31</v>
          </cell>
          <cell r="K102">
            <v>34</v>
          </cell>
        </row>
        <row r="103">
          <cell r="A103">
            <v>1.4930555555555568E-2</v>
          </cell>
          <cell r="C103">
            <v>18</v>
          </cell>
          <cell r="D103">
            <v>22</v>
          </cell>
          <cell r="E103">
            <v>25</v>
          </cell>
          <cell r="F103">
            <v>37</v>
          </cell>
          <cell r="I103">
            <v>28</v>
          </cell>
          <cell r="J103">
            <v>30</v>
          </cell>
          <cell r="K103">
            <v>33</v>
          </cell>
        </row>
        <row r="104">
          <cell r="A104">
            <v>1.5046296296296311E-2</v>
          </cell>
          <cell r="C104">
            <v>17</v>
          </cell>
          <cell r="D104">
            <v>21</v>
          </cell>
          <cell r="E104">
            <v>24</v>
          </cell>
          <cell r="F104">
            <v>36</v>
          </cell>
          <cell r="I104">
            <v>27</v>
          </cell>
          <cell r="J104">
            <v>29</v>
          </cell>
          <cell r="K104">
            <v>32</v>
          </cell>
        </row>
        <row r="105">
          <cell r="A105">
            <v>1.516203703703705E-2</v>
          </cell>
          <cell r="C105">
            <v>16</v>
          </cell>
          <cell r="D105">
            <v>20</v>
          </cell>
          <cell r="E105">
            <v>23</v>
          </cell>
          <cell r="F105">
            <v>35</v>
          </cell>
          <cell r="I105">
            <v>26</v>
          </cell>
          <cell r="J105">
            <v>28</v>
          </cell>
          <cell r="K105">
            <v>31</v>
          </cell>
        </row>
        <row r="106">
          <cell r="A106">
            <v>1.5277777777777793E-2</v>
          </cell>
          <cell r="C106">
            <v>15</v>
          </cell>
          <cell r="D106">
            <v>19</v>
          </cell>
          <cell r="E106">
            <v>22</v>
          </cell>
          <cell r="F106">
            <v>34</v>
          </cell>
          <cell r="I106">
            <v>25</v>
          </cell>
          <cell r="J106">
            <v>27</v>
          </cell>
          <cell r="K106">
            <v>30</v>
          </cell>
        </row>
        <row r="107">
          <cell r="A107">
            <v>1.5393518518518532E-2</v>
          </cell>
          <cell r="C107">
            <v>14</v>
          </cell>
          <cell r="D107">
            <v>18</v>
          </cell>
          <cell r="E107">
            <v>21</v>
          </cell>
          <cell r="F107">
            <v>33</v>
          </cell>
          <cell r="I107">
            <v>24</v>
          </cell>
          <cell r="J107">
            <v>26</v>
          </cell>
          <cell r="K107">
            <v>29</v>
          </cell>
        </row>
        <row r="108">
          <cell r="A108">
            <v>1.5509259259259275E-2</v>
          </cell>
          <cell r="C108">
            <v>13</v>
          </cell>
          <cell r="D108">
            <v>17</v>
          </cell>
          <cell r="E108">
            <v>20</v>
          </cell>
          <cell r="F108">
            <v>32</v>
          </cell>
          <cell r="I108">
            <v>23</v>
          </cell>
          <cell r="J108">
            <v>25</v>
          </cell>
          <cell r="K108">
            <v>28</v>
          </cell>
        </row>
        <row r="109">
          <cell r="A109">
            <v>1.5625000000000014E-2</v>
          </cell>
          <cell r="C109">
            <v>12</v>
          </cell>
          <cell r="D109">
            <v>16</v>
          </cell>
          <cell r="E109">
            <v>19</v>
          </cell>
          <cell r="F109">
            <v>31</v>
          </cell>
          <cell r="I109">
            <v>22</v>
          </cell>
          <cell r="J109">
            <v>24</v>
          </cell>
          <cell r="K109">
            <v>27</v>
          </cell>
        </row>
        <row r="110">
          <cell r="A110">
            <v>1.5740740740740757E-2</v>
          </cell>
          <cell r="C110">
            <v>11</v>
          </cell>
          <cell r="D110">
            <v>15</v>
          </cell>
          <cell r="E110">
            <v>18</v>
          </cell>
          <cell r="F110">
            <v>30</v>
          </cell>
          <cell r="I110">
            <v>21</v>
          </cell>
          <cell r="J110">
            <v>23</v>
          </cell>
          <cell r="K110">
            <v>26</v>
          </cell>
        </row>
        <row r="111">
          <cell r="A111">
            <v>1.5856481481481496E-2</v>
          </cell>
          <cell r="C111">
            <v>10</v>
          </cell>
          <cell r="D111">
            <v>14</v>
          </cell>
          <cell r="E111">
            <v>17</v>
          </cell>
          <cell r="F111">
            <v>29</v>
          </cell>
          <cell r="I111">
            <v>20</v>
          </cell>
          <cell r="J111">
            <v>22</v>
          </cell>
          <cell r="K111">
            <v>25</v>
          </cell>
        </row>
        <row r="112">
          <cell r="A112">
            <v>1.5972222222222238E-2</v>
          </cell>
          <cell r="C112">
            <v>9</v>
          </cell>
          <cell r="D112">
            <v>13</v>
          </cell>
          <cell r="E112">
            <v>16</v>
          </cell>
          <cell r="F112">
            <v>28</v>
          </cell>
          <cell r="I112">
            <v>19</v>
          </cell>
          <cell r="J112">
            <v>21</v>
          </cell>
          <cell r="K112">
            <v>24</v>
          </cell>
        </row>
        <row r="113">
          <cell r="A113">
            <v>1.6087962962962978E-2</v>
          </cell>
          <cell r="C113">
            <v>8</v>
          </cell>
          <cell r="D113">
            <v>12</v>
          </cell>
          <cell r="E113">
            <v>15</v>
          </cell>
          <cell r="F113">
            <v>27</v>
          </cell>
          <cell r="I113">
            <v>18</v>
          </cell>
          <cell r="J113">
            <v>20</v>
          </cell>
          <cell r="K113">
            <v>23</v>
          </cell>
        </row>
        <row r="114">
          <cell r="A114">
            <v>1.620370370370372E-2</v>
          </cell>
          <cell r="C114">
            <v>7</v>
          </cell>
          <cell r="D114">
            <v>11</v>
          </cell>
          <cell r="E114">
            <v>14</v>
          </cell>
          <cell r="F114">
            <v>26</v>
          </cell>
          <cell r="I114">
            <v>17</v>
          </cell>
          <cell r="J114">
            <v>19</v>
          </cell>
          <cell r="K114">
            <v>22</v>
          </cell>
        </row>
        <row r="115">
          <cell r="A115">
            <v>1.6319444444444459E-2</v>
          </cell>
          <cell r="C115">
            <v>6</v>
          </cell>
          <cell r="D115">
            <v>10</v>
          </cell>
          <cell r="E115">
            <v>13</v>
          </cell>
          <cell r="F115">
            <v>25</v>
          </cell>
          <cell r="I115">
            <v>16</v>
          </cell>
          <cell r="J115">
            <v>18</v>
          </cell>
          <cell r="K115">
            <v>21</v>
          </cell>
        </row>
        <row r="116">
          <cell r="A116">
            <v>1.6435185185185202E-2</v>
          </cell>
          <cell r="C116">
            <v>5</v>
          </cell>
          <cell r="D116">
            <v>9</v>
          </cell>
          <cell r="E116">
            <v>12</v>
          </cell>
          <cell r="F116">
            <v>24</v>
          </cell>
          <cell r="I116">
            <v>15</v>
          </cell>
          <cell r="J116">
            <v>17</v>
          </cell>
          <cell r="K116">
            <v>20</v>
          </cell>
        </row>
        <row r="117">
          <cell r="A117">
            <v>1.6550925925925941E-2</v>
          </cell>
          <cell r="C117">
            <v>4</v>
          </cell>
          <cell r="D117">
            <v>8</v>
          </cell>
          <cell r="E117">
            <v>11</v>
          </cell>
          <cell r="F117">
            <v>23</v>
          </cell>
          <cell r="I117">
            <v>14</v>
          </cell>
          <cell r="J117">
            <v>16</v>
          </cell>
          <cell r="K117">
            <v>19</v>
          </cell>
        </row>
        <row r="118">
          <cell r="A118">
            <v>1.6666666666666684E-2</v>
          </cell>
          <cell r="C118">
            <v>3</v>
          </cell>
          <cell r="D118">
            <v>7</v>
          </cell>
          <cell r="E118">
            <v>10</v>
          </cell>
          <cell r="F118">
            <v>22</v>
          </cell>
          <cell r="I118">
            <v>13</v>
          </cell>
          <cell r="J118">
            <v>15</v>
          </cell>
          <cell r="K118">
            <v>18</v>
          </cell>
        </row>
        <row r="119">
          <cell r="A119">
            <v>1.6782407407407423E-2</v>
          </cell>
          <cell r="C119">
            <v>2</v>
          </cell>
          <cell r="D119">
            <v>6</v>
          </cell>
          <cell r="E119">
            <v>9</v>
          </cell>
          <cell r="F119">
            <v>21</v>
          </cell>
          <cell r="I119">
            <v>12</v>
          </cell>
          <cell r="J119">
            <v>14</v>
          </cell>
          <cell r="K119">
            <v>17</v>
          </cell>
        </row>
        <row r="120">
          <cell r="A120">
            <v>1.6898148148148166E-2</v>
          </cell>
          <cell r="C120">
            <v>1</v>
          </cell>
          <cell r="D120">
            <v>5</v>
          </cell>
          <cell r="E120">
            <v>8</v>
          </cell>
          <cell r="F120">
            <v>20</v>
          </cell>
          <cell r="I120">
            <v>11</v>
          </cell>
          <cell r="J120">
            <v>13</v>
          </cell>
          <cell r="K120">
            <v>16</v>
          </cell>
        </row>
        <row r="121">
          <cell r="A121">
            <v>1.7013888888888905E-2</v>
          </cell>
          <cell r="C121">
            <v>0</v>
          </cell>
          <cell r="D121">
            <v>4</v>
          </cell>
          <cell r="E121">
            <v>7</v>
          </cell>
          <cell r="F121">
            <v>19</v>
          </cell>
          <cell r="I121">
            <v>10</v>
          </cell>
          <cell r="J121">
            <v>12</v>
          </cell>
          <cell r="K121">
            <v>15</v>
          </cell>
        </row>
        <row r="122">
          <cell r="A122">
            <v>1.7129629629629647E-2</v>
          </cell>
          <cell r="C122">
            <v>0</v>
          </cell>
          <cell r="D122">
            <v>3</v>
          </cell>
          <cell r="E122">
            <v>6</v>
          </cell>
          <cell r="F122">
            <v>18</v>
          </cell>
          <cell r="I122">
            <v>9</v>
          </cell>
          <cell r="J122">
            <v>11</v>
          </cell>
          <cell r="K122">
            <v>14</v>
          </cell>
        </row>
        <row r="123">
          <cell r="A123">
            <v>1.7245370370370387E-2</v>
          </cell>
          <cell r="C123">
            <v>0</v>
          </cell>
          <cell r="D123">
            <v>2</v>
          </cell>
          <cell r="E123">
            <v>5</v>
          </cell>
          <cell r="F123">
            <v>17</v>
          </cell>
          <cell r="I123">
            <v>8</v>
          </cell>
          <cell r="J123">
            <v>10</v>
          </cell>
          <cell r="K123">
            <v>13</v>
          </cell>
        </row>
        <row r="124">
          <cell r="A124">
            <v>1.7361111111111129E-2</v>
          </cell>
          <cell r="C124">
            <v>0</v>
          </cell>
          <cell r="D124">
            <v>1</v>
          </cell>
          <cell r="E124">
            <v>4</v>
          </cell>
          <cell r="F124">
            <v>16</v>
          </cell>
          <cell r="I124">
            <v>7</v>
          </cell>
          <cell r="J124">
            <v>9</v>
          </cell>
          <cell r="K124">
            <v>12</v>
          </cell>
        </row>
        <row r="125">
          <cell r="A125">
            <v>1.7476851851851868E-2</v>
          </cell>
          <cell r="C125">
            <v>0</v>
          </cell>
          <cell r="D125">
            <v>0</v>
          </cell>
          <cell r="E125">
            <v>3</v>
          </cell>
          <cell r="F125">
            <v>15</v>
          </cell>
          <cell r="I125">
            <v>6</v>
          </cell>
          <cell r="J125">
            <v>8</v>
          </cell>
          <cell r="K125">
            <v>11</v>
          </cell>
        </row>
        <row r="126">
          <cell r="A126">
            <v>1.7592592592592611E-2</v>
          </cell>
          <cell r="C126">
            <v>0</v>
          </cell>
          <cell r="D126">
            <v>0</v>
          </cell>
          <cell r="E126">
            <v>2</v>
          </cell>
          <cell r="F126">
            <v>14</v>
          </cell>
          <cell r="I126">
            <v>5</v>
          </cell>
          <cell r="J126">
            <v>7</v>
          </cell>
          <cell r="K126">
            <v>10</v>
          </cell>
        </row>
        <row r="127">
          <cell r="A127">
            <v>1.770833333333335E-2</v>
          </cell>
          <cell r="C127">
            <v>0</v>
          </cell>
          <cell r="D127">
            <v>0</v>
          </cell>
          <cell r="E127">
            <v>1</v>
          </cell>
          <cell r="F127">
            <v>13</v>
          </cell>
          <cell r="I127">
            <v>4</v>
          </cell>
          <cell r="J127">
            <v>6</v>
          </cell>
          <cell r="K127">
            <v>9</v>
          </cell>
        </row>
        <row r="128">
          <cell r="A128">
            <v>1.7824074074074093E-2</v>
          </cell>
          <cell r="C128">
            <v>0</v>
          </cell>
          <cell r="D128">
            <v>0</v>
          </cell>
          <cell r="E128">
            <v>0</v>
          </cell>
          <cell r="F128">
            <v>12</v>
          </cell>
          <cell r="I128">
            <v>3</v>
          </cell>
          <cell r="J128">
            <v>5</v>
          </cell>
          <cell r="K128">
            <v>8</v>
          </cell>
        </row>
        <row r="129">
          <cell r="A129">
            <v>1.7939814814814832E-2</v>
          </cell>
          <cell r="C129">
            <v>0</v>
          </cell>
          <cell r="D129">
            <v>0</v>
          </cell>
          <cell r="E129">
            <v>0</v>
          </cell>
          <cell r="F129">
            <v>11</v>
          </cell>
          <cell r="I129">
            <v>2</v>
          </cell>
          <cell r="J129">
            <v>4</v>
          </cell>
          <cell r="K129">
            <v>7</v>
          </cell>
        </row>
        <row r="130">
          <cell r="A130">
            <v>1.8055555555555575E-2</v>
          </cell>
          <cell r="C130">
            <v>0</v>
          </cell>
          <cell r="D130">
            <v>0</v>
          </cell>
          <cell r="E130">
            <v>0</v>
          </cell>
          <cell r="F130">
            <v>10</v>
          </cell>
          <cell r="I130">
            <v>1</v>
          </cell>
          <cell r="J130">
            <v>3</v>
          </cell>
          <cell r="K130">
            <v>6</v>
          </cell>
        </row>
        <row r="131">
          <cell r="A131">
            <v>1.8171296296296314E-2</v>
          </cell>
          <cell r="C131">
            <v>0</v>
          </cell>
          <cell r="D131">
            <v>0</v>
          </cell>
          <cell r="E131">
            <v>0</v>
          </cell>
          <cell r="F131">
            <v>9</v>
          </cell>
          <cell r="I131">
            <v>0</v>
          </cell>
          <cell r="J131">
            <v>2</v>
          </cell>
          <cell r="K131">
            <v>5</v>
          </cell>
        </row>
        <row r="132">
          <cell r="A132">
            <v>1.8287037037037056E-2</v>
          </cell>
          <cell r="C132">
            <v>0</v>
          </cell>
          <cell r="D132">
            <v>0</v>
          </cell>
          <cell r="E132">
            <v>0</v>
          </cell>
          <cell r="F132">
            <v>8</v>
          </cell>
          <cell r="I132">
            <v>0</v>
          </cell>
          <cell r="J132">
            <v>1</v>
          </cell>
          <cell r="K132">
            <v>4</v>
          </cell>
        </row>
        <row r="133">
          <cell r="A133">
            <v>1.8402777777777796E-2</v>
          </cell>
          <cell r="C133">
            <v>0</v>
          </cell>
          <cell r="D133">
            <v>0</v>
          </cell>
          <cell r="E133">
            <v>0</v>
          </cell>
          <cell r="F133">
            <v>7</v>
          </cell>
          <cell r="I133">
            <v>0</v>
          </cell>
          <cell r="J133">
            <v>0</v>
          </cell>
          <cell r="K133">
            <v>3</v>
          </cell>
        </row>
        <row r="134">
          <cell r="A134">
            <v>1.8518518518518538E-2</v>
          </cell>
          <cell r="C134">
            <v>0</v>
          </cell>
          <cell r="D134">
            <v>0</v>
          </cell>
          <cell r="E134">
            <v>0</v>
          </cell>
          <cell r="F134">
            <v>6</v>
          </cell>
          <cell r="I134">
            <v>0</v>
          </cell>
          <cell r="J134">
            <v>0</v>
          </cell>
          <cell r="K134">
            <v>2</v>
          </cell>
        </row>
        <row r="135">
          <cell r="A135">
            <v>1.8634259259259277E-2</v>
          </cell>
          <cell r="C135">
            <v>0</v>
          </cell>
          <cell r="D135">
            <v>0</v>
          </cell>
          <cell r="E135">
            <v>0</v>
          </cell>
          <cell r="F135">
            <v>5</v>
          </cell>
          <cell r="I135">
            <v>0</v>
          </cell>
          <cell r="J135">
            <v>0</v>
          </cell>
          <cell r="K135">
            <v>1</v>
          </cell>
        </row>
        <row r="136">
          <cell r="A136">
            <v>1.875000000000002E-2</v>
          </cell>
          <cell r="C136">
            <v>0</v>
          </cell>
          <cell r="D136">
            <v>0</v>
          </cell>
          <cell r="E136">
            <v>0</v>
          </cell>
          <cell r="F136">
            <v>4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1.8865740740740759E-2</v>
          </cell>
          <cell r="C137">
            <v>0</v>
          </cell>
          <cell r="D137">
            <v>0</v>
          </cell>
          <cell r="E137">
            <v>0</v>
          </cell>
          <cell r="F137">
            <v>3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1.8981481481481502E-2</v>
          </cell>
          <cell r="C138">
            <v>0</v>
          </cell>
          <cell r="D138">
            <v>0</v>
          </cell>
          <cell r="E138">
            <v>0</v>
          </cell>
          <cell r="F138">
            <v>2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1.9097222222222245E-2</v>
          </cell>
          <cell r="C139">
            <v>0</v>
          </cell>
          <cell r="D139">
            <v>0</v>
          </cell>
          <cell r="E139">
            <v>0</v>
          </cell>
          <cell r="F139">
            <v>1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1.9212962962962984E-2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>
            <v>0</v>
          </cell>
          <cell r="K140">
            <v>0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75"/>
  <sheetViews>
    <sheetView tabSelected="1" topLeftCell="A2" zoomScaleNormal="100" workbookViewId="0">
      <pane ySplit="1" topLeftCell="A3" activePane="bottomLeft" state="frozen"/>
      <selection activeCell="A2" sqref="A2"/>
      <selection pane="bottomLeft" activeCell="U2" sqref="U1:U1048576"/>
    </sheetView>
  </sheetViews>
  <sheetFormatPr defaultColWidth="11.5546875" defaultRowHeight="13.2" x14ac:dyDescent="0.25"/>
  <cols>
    <col min="1" max="1" width="3" style="1" customWidth="1"/>
    <col min="2" max="2" width="19.6640625" style="1" bestFit="1" customWidth="1"/>
    <col min="3" max="3" width="13.5546875" bestFit="1" customWidth="1"/>
    <col min="4" max="4" width="4.33203125" style="24" bestFit="1" customWidth="1"/>
    <col min="5" max="5" width="7" style="22" bestFit="1" customWidth="1"/>
    <col min="6" max="6" width="6.109375" style="23" bestFit="1" customWidth="1"/>
    <col min="7" max="7" width="6.6640625" style="24" bestFit="1" customWidth="1"/>
    <col min="8" max="8" width="6.33203125" style="2" customWidth="1"/>
    <col min="9" max="9" width="7.33203125" style="4" bestFit="1" customWidth="1"/>
    <col min="10" max="10" width="7.5546875" style="2" bestFit="1" customWidth="1"/>
    <col min="11" max="11" width="5.6640625" style="2" customWidth="1"/>
    <col min="12" max="12" width="8" style="2" customWidth="1"/>
    <col min="13" max="13" width="6.109375" style="2" bestFit="1" customWidth="1"/>
    <col min="14" max="14" width="8.6640625" style="2" bestFit="1" customWidth="1"/>
    <col min="15" max="15" width="4" style="2" customWidth="1"/>
    <col min="16" max="16" width="8" style="5" customWidth="1"/>
    <col min="17" max="17" width="8.109375" style="5" customWidth="1"/>
    <col min="18" max="18" width="8.33203125" style="5" customWidth="1"/>
    <col min="19" max="19" width="8.109375" style="5" customWidth="1"/>
    <col min="20" max="20" width="9.88671875" style="1" bestFit="1" customWidth="1"/>
    <col min="21" max="21" width="10.33203125" style="6" bestFit="1" customWidth="1"/>
    <col min="22" max="16384" width="11.5546875" style="1"/>
  </cols>
  <sheetData>
    <row r="1" spans="1:50" hidden="1" x14ac:dyDescent="0.25">
      <c r="A1"/>
      <c r="B1"/>
      <c r="D1" s="23"/>
      <c r="E1" s="18"/>
      <c r="G1" s="23"/>
      <c r="H1" s="3"/>
      <c r="J1" s="3"/>
      <c r="K1" s="7" t="s">
        <v>0</v>
      </c>
      <c r="L1" s="3"/>
      <c r="M1" s="3"/>
      <c r="N1" s="3"/>
      <c r="O1" s="3"/>
      <c r="P1" s="3"/>
    </row>
    <row r="2" spans="1:50" x14ac:dyDescent="0.25">
      <c r="A2"/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s="21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</row>
    <row r="3" spans="1:50" s="16" customFormat="1" ht="13.8" x14ac:dyDescent="0.3">
      <c r="A3" s="29">
        <v>26</v>
      </c>
      <c r="B3" t="s">
        <v>56</v>
      </c>
      <c r="C3" t="s">
        <v>55</v>
      </c>
      <c r="D3" s="3">
        <v>33</v>
      </c>
      <c r="E3" s="28" t="s">
        <v>23</v>
      </c>
      <c r="F3" s="23">
        <v>69</v>
      </c>
      <c r="G3" s="24">
        <v>144.6</v>
      </c>
      <c r="H3">
        <f>'Bench Scores'!E27</f>
        <v>280</v>
      </c>
      <c r="I3" s="21">
        <f>'Bench Scores'!F27</f>
        <v>1.1336032388663968</v>
      </c>
      <c r="J3">
        <f>IF(H3=0,0,(IF(OR($E3="m",$E3="M"),IF(($D3&gt;=20)*($D3&lt;=29),INT(2*(((100*($H3/$G3))-25)/5)),IF(($D3&gt;=30)*($D3&lt;=39),INT(2*((100*($H3/$G3)-20)/5)),IF(($D3&gt;=40)*($D3&lt;=49),INT(2*((100*($H3/$G3)-10)/5)),IF($D3&gt;=50,INT(2*(((100*($H3/$G3)))/5)),"AGE!")))),IF(OR($E3="f",$E3="F"),IF(($D3&gt;=20)*($D3&lt;=29),INT(2*(((100*($H3/$G3)))/5)),IF(($D3&gt;=30)*($D3&lt;=39),INT(2*((100*($H3/$G3)+5)/5)),IF($D3&gt;=40,INT(2*((100*($H3/$G3)+10)/5)),"AGE!"))),"Gender!"))))</f>
        <v>69</v>
      </c>
      <c r="K3">
        <f>'Sit Up Scores'!D27</f>
        <v>66</v>
      </c>
      <c r="L3">
        <f>(IF(OR($E3="m",$E3="M"),IF(($D3&gt;=20)*($D3&lt;=29),IF($K3&lt;=17,0,IF($K3&gt;62,45+INT(("$e4j3"-C459)/2),$K3-17)),IF(($D3&gt;=30)*($D3&lt;=39),IF($K3&lt;=12,0,IF($K3&gt;57,45+INT(($K3-57)/2),$K3-12)),IF(($D3&gt;=40)*($D3&lt;=49),IF($K3&lt;=7,0,IF($K3&gt;52,45+INT(($K3-52)/2),$K3-7)),IF($D3&gt;=50,IF($K3&lt;=5,0,IF($K3&gt;50,45+INT(($K3-50)/2),$K3-5)),"AGE!")))),IF(OR($E3="f",$E3="F"),IF(($D3&gt;=20)*($D3&lt;=29),IF($K3&lt;=14,0,IF($K3&gt;59,45+INT(($K3-59)/2),$K3-14)),IF(($D3&gt;=30)*($D3&lt;=39),IF($K3&lt;=11,0,IF($K3&gt;56,45+INT(($K3-56)/2),$K3-11)),IF($D3&gt;=40,IF($K3&lt;=5,0,IF($K3&gt;50,45+INT(($K3-50)/2),$K3-5)),"AGE!"))),"Gender!")))</f>
        <v>49</v>
      </c>
      <c r="M3">
        <f>'Sit &amp; Reach Scores'!D27</f>
        <v>41</v>
      </c>
      <c r="N3">
        <f>IF(M3=0,0,(IF(OR($E3="m",$E3="M"),IF(($D3&gt;=20)*($D3&lt;=29),M3-3,IF(($D3&gt;=30)*($D3&lt;=39),M3-1,IF(($D3&gt;=40)*($D3&lt;=49),M3-1,IF($D3&gt;=50,M3+3,"AGE!")))),IF(OR($E3="f",$E3="F"),IF(($D3&gt;=20)*($D3&lt;=29),M3-5,IF(($D3&gt;=30)*($D3&lt;=39),M3-5,IF($D3&gt;=40,M3-1,"AGE!"))),"Gender!"))))</f>
        <v>40</v>
      </c>
      <c r="O3">
        <f>'Pull Up Scores'!D27</f>
        <v>42</v>
      </c>
      <c r="P3">
        <f>(IF(OR($E3="m",$E3="M"),IF(($D3&gt;=20)*($D3&lt;=29),IF($O3=0,0,IF($O3&lt;=19,3*($O3+2),IF($O3=20,65,$O3+45))),IF(($D3&gt;=30)*($D3&lt;=39),IF($O3=0,0,IF($O3&lt;=18,3*($O3+3),IF($O3=19,65,$O3+46))),IF(($D3&gt;=40)*($D3&lt;=49),IF($O3=0,0,IF($O3&lt;=16,3*($O3+5),IF($O3=17,65,$O3+48))),IF($D3&gt;=50,IF($O3=0,0,IF($O3&lt;=15,3*($O3+6),IF($O3=16,65,$O3+49))),"AGE!")))),IF(OR($E3="f",$E3="F"),IF(($D3&gt;=20)*($D3&lt;=29),IF($O3=0,0,IF($O3&lt;=14,3*($O3+7),IF($O3=15,65,$O3+50))),IF(($D3&gt;=30)*($D3&lt;=39),IF($O3=0,0,IF($O3&lt;=14,3*($O3+7),IF($O3=15,65,$O3+50))),IF($D3&gt;=40,IF($O3=0,0,IF($O3&lt;=13,3*($O3+8),IF($O3=14,65,$O3+51))),"AGE!"))),"Gender!")))</f>
        <v>88</v>
      </c>
      <c r="Q3" s="9">
        <f>'1.5 Mile Run Scores'!D27</f>
        <v>5.9490740740740745E-3</v>
      </c>
      <c r="R3">
        <f>(IF(OR($E3="m",$E3="M"),IF(($D3&gt;=20)*($D3&lt;=29),LOOKUP(Q3,'[1]XX Run Calc XX'!$A$2:$A$140,'[1]XX Run Calc XX'!$C$2:$C$140),IF(($D3&gt;=30)*($D3&lt;=39),LOOKUP(Q3,'[1]XX Run Calc XX'!$A$2:$A$140,'[1]XX Run Calc XX'!$D$2:$D$140),IF(($D3&gt;=40)*($D3&lt;=49),LOOKUP(Q3,'[1]XX Run Calc XX'!$A$2:$A$140,'[1]XX Run Calc XX'!$E$2:$E$140),IF($D3&gt;=50,LOOKUP(Q3,'[1]XX Run Calc XX'!$A$2:$A$140,'[1]XX Run Calc XX'!$F$2:$F$140),"AGE!")))),IF(OR($E3="f",$E3="F"),IF(($D3&gt;=20)*($D3&lt;=29),LOOKUP(Q3,'[1]XX Run Calc XX'!$A$2:$A$140,'[1]XX Run Calc XX'!$I$2:$I$140),IF(($D3&gt;=30)*($D3&lt;=39),LOOKUP(Q3,'[1]XX Run Calc XX'!$A$2:$A$140,'[1]XX Run Calc XX'!$J$2:$J$140),IF($D3&gt;=40,LOOKUP(Q3,'[1]XX Run Calc XX'!$A$2:$A$140,'[1]XX Run Calc XX'!$K$2:$K$140),"AGE!"))),"Gender!")))</f>
        <v>100</v>
      </c>
      <c r="S3" s="9">
        <f>'Agility Scores'!D27</f>
        <v>7.0949074074074068E-4</v>
      </c>
      <c r="T3">
        <v>59</v>
      </c>
      <c r="U3">
        <f>SUM(J3,L3,N3,P3,R3,T3)</f>
        <v>405</v>
      </c>
      <c r="V3" s="27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7"/>
      <c r="AV3" s="17"/>
      <c r="AW3" s="17"/>
      <c r="AX3" s="17"/>
    </row>
    <row r="4" spans="1:50" s="16" customFormat="1" ht="13.8" x14ac:dyDescent="0.3">
      <c r="A4" s="29">
        <v>29</v>
      </c>
      <c r="B4" t="s">
        <v>58</v>
      </c>
      <c r="C4" t="s">
        <v>55</v>
      </c>
      <c r="D4" s="3">
        <v>44</v>
      </c>
      <c r="E4" s="28" t="s">
        <v>23</v>
      </c>
      <c r="F4" s="23">
        <v>63</v>
      </c>
      <c r="G4" s="24">
        <v>149.6</v>
      </c>
      <c r="H4">
        <f>'Bench Scores'!E30</f>
        <v>270</v>
      </c>
      <c r="I4" s="21">
        <f>'Bench Scores'!F30</f>
        <v>1.6875</v>
      </c>
      <c r="J4">
        <f>IF(H4=0,0,(IF(OR($E4="m",$E4="M"),IF(($D4&gt;=20)*($D4&lt;=29),INT(2*(((100*($H4/$G4))-25)/5)),IF(($D4&gt;=30)*($D4&lt;=39),INT(2*((100*($H4/$G4)-20)/5)),IF(($D4&gt;=40)*($D4&lt;=49),INT(2*((100*($H4/$G4)-10)/5)),IF($D4&gt;=50,INT(2*(((100*($H4/$G4)))/5)),"AGE!")))),IF(OR($E4="f",$E4="F"),IF(($D4&gt;=20)*($D4&lt;=29),INT(2*(((100*($H4/$G4)))/5)),IF(($D4&gt;=30)*($D4&lt;=39),INT(2*((100*($H4/$G4)+5)/5)),IF($D4&gt;=40,INT(2*((100*($H4/$G4)+10)/5)),"AGE!"))),"Gender!"))))</f>
        <v>68</v>
      </c>
      <c r="K4">
        <f>'Sit Up Scores'!D30</f>
        <v>57</v>
      </c>
      <c r="L4">
        <f>(IF(OR($E4="m",$E4="M"),IF(($D4&gt;=20)*($D4&lt;=29),IF($K4&lt;=17,0,IF($K4&gt;62,45+INT(("$e4j3"-C460)/2),$K4-17)),IF(($D4&gt;=30)*($D4&lt;=39),IF($K4&lt;=12,0,IF($K4&gt;57,45+INT(($K4-57)/2),$K4-12)),IF(($D4&gt;=40)*($D4&lt;=49),IF($K4&lt;=7,0,IF($K4&gt;52,45+INT(($K4-52)/2),$K4-7)),IF($D4&gt;=50,IF($K4&lt;=5,0,IF($K4&gt;50,45+INT(($K4-50)/2),$K4-5)),"AGE!")))),IF(OR($E4="f",$E4="F"),IF(($D4&gt;=20)*($D4&lt;=29),IF($K4&lt;=14,0,IF($K4&gt;59,45+INT(($K4-59)/2),$K4-14)),IF(($D4&gt;=30)*($D4&lt;=39),IF($K4&lt;=11,0,IF($K4&gt;56,45+INT(($K4-56)/2),$K4-11)),IF($D4&gt;=40,IF($K4&lt;=5,0,IF($K4&gt;50,45+INT(($K4-50)/2),$K4-5)),"AGE!"))),"Gender!")))</f>
        <v>47</v>
      </c>
      <c r="M4">
        <f>'Sit &amp; Reach Scores'!D30</f>
        <v>38</v>
      </c>
      <c r="N4">
        <f>IF(M4=0,0,(IF(OR($E4="m",$E4="M"),IF(($D4&gt;=20)*($D4&lt;=29),M4-3,IF(($D4&gt;=30)*($D4&lt;=39),M4-1,IF(($D4&gt;=40)*($D4&lt;=49),M4-1,IF($D4&gt;=50,M4+3,"AGE!")))),IF(OR($E4="f",$E4="F"),IF(($D4&gt;=20)*($D4&lt;=29),M4-5,IF(($D4&gt;=30)*($D4&lt;=39),M4-5,IF($D4&gt;=40,M4-1,"AGE!"))),"Gender!"))))</f>
        <v>37</v>
      </c>
      <c r="O4">
        <f>'Pull Up Scores'!D30</f>
        <v>48</v>
      </c>
      <c r="P4">
        <f>(IF(OR($E4="m",$E4="M"),IF(($D4&gt;=20)*($D4&lt;=29),IF($O4=0,0,IF($O4&lt;=19,3*($O4+2),IF($O4=20,65,$O4+45))),IF(($D4&gt;=30)*($D4&lt;=39),IF($O4=0,0,IF($O4&lt;=18,3*($O4+3),IF($O4=19,65,$O4+46))),IF(($D4&gt;=40)*($D4&lt;=49),IF($O4=0,0,IF($O4&lt;=16,3*($O4+5),IF($O4=17,65,$O4+48))),IF($D4&gt;=50,IF($O4=0,0,IF($O4&lt;=15,3*($O4+6),IF($O4=16,65,$O4+49))),"AGE!")))),IF(OR($E4="f",$E4="F"),IF(($D4&gt;=20)*($D4&lt;=29),IF($O4=0,0,IF($O4&lt;=14,3*($O4+7),IF($O4=15,65,$O4+50))),IF(($D4&gt;=30)*($D4&lt;=39),IF($O4=0,0,IF($O4&lt;=14,3*($O4+7),IF($O4=15,65,$O4+50))),IF($D4&gt;=40,IF($O4=0,0,IF($O4&lt;=13,3*($O4+8),IF($O4=14,65,$O4+51))),"AGE!"))),"Gender!")))</f>
        <v>96</v>
      </c>
      <c r="Q4" s="9">
        <f>'1.5 Mile Run Scores'!D30</f>
        <v>7.2916666666666668E-3</v>
      </c>
      <c r="R4">
        <v>91</v>
      </c>
      <c r="S4" s="9">
        <f>'Agility Scores'!D30</f>
        <v>7.5555555555555554E-4</v>
      </c>
      <c r="T4">
        <v>55</v>
      </c>
      <c r="U4">
        <f>SUM(J4,L4,N4,P4,R4,T4)</f>
        <v>394</v>
      </c>
      <c r="V4" s="27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7"/>
      <c r="AV4" s="17"/>
      <c r="AW4" s="17"/>
      <c r="AX4" s="17"/>
    </row>
    <row r="5" spans="1:50" s="20" customFormat="1" ht="13.8" x14ac:dyDescent="0.3">
      <c r="A5" s="29">
        <v>30</v>
      </c>
      <c r="B5" t="s">
        <v>59</v>
      </c>
      <c r="C5" t="s">
        <v>55</v>
      </c>
      <c r="D5" s="3">
        <v>37</v>
      </c>
      <c r="E5" s="28" t="s">
        <v>23</v>
      </c>
      <c r="F5" s="23">
        <v>73</v>
      </c>
      <c r="G5" s="24">
        <v>205</v>
      </c>
      <c r="H5">
        <f>'Bench Scores'!E31</f>
        <v>435</v>
      </c>
      <c r="I5" s="21">
        <f>'Bench Scores'!F31</f>
        <v>2.9591836734693877</v>
      </c>
      <c r="J5">
        <f>IF(H5=0,0,(IF(OR($E5="m",$E5="M"),IF(($D5&gt;=20)*($D5&lt;=29),INT(2*(((100*($H5/$G5))-25)/5)),IF(($D5&gt;=30)*($D5&lt;=39),INT(2*((100*($H5/$G5)-20)/5)),IF(($D5&gt;=40)*($D5&lt;=49),INT(2*((100*($H5/$G5)-10)/5)),IF($D5&gt;=50,INT(2*(((100*($H5/$G5)))/5)),"AGE!")))),IF(OR($E5="f",$E5="F"),IF(($D5&gt;=20)*($D5&lt;=29),INT(2*(((100*($H5/$G5)))/5)),IF(($D5&gt;=30)*($D5&lt;=39),INT(2*((100*($H5/$G5)+5)/5)),IF($D5&gt;=40,INT(2*((100*($H5/$G5)+10)/5)),"AGE!"))),"Gender!"))))</f>
        <v>76</v>
      </c>
      <c r="K5">
        <f>'Sit Up Scores'!D31</f>
        <v>50</v>
      </c>
      <c r="L5">
        <f>(IF(OR($E5="m",$E5="M"),IF(($D5&gt;=20)*($D5&lt;=29),IF($K5&lt;=17,0,IF($K5&gt;62,45+INT(("$e4j3"-C461)/2),$K5-17)),IF(($D5&gt;=30)*($D5&lt;=39),IF($K5&lt;=12,0,IF($K5&gt;57,45+INT(($K5-57)/2),$K5-12)),IF(($D5&gt;=40)*($D5&lt;=49),IF($K5&lt;=7,0,IF($K5&gt;52,45+INT(($K5-52)/2),$K5-7)),IF($D5&gt;=50,IF($K5&lt;=5,0,IF($K5&gt;50,45+INT(($K5-50)/2),$K5-5)),"AGE!")))),IF(OR($E5="f",$E5="F"),IF(($D5&gt;=20)*($D5&lt;=29),IF($K5&lt;=14,0,IF($K5&gt;59,45+INT(($K5-59)/2),$K5-14)),IF(($D5&gt;=30)*($D5&lt;=39),IF($K5&lt;=11,0,IF($K5&gt;56,45+INT(($K5-56)/2),$K5-11)),IF($D5&gt;=40,IF($K5&lt;=5,0,IF($K5&gt;50,45+INT(($K5-50)/2),$K5-5)),"AGE!"))),"Gender!")))</f>
        <v>38</v>
      </c>
      <c r="M5">
        <f>'Sit &amp; Reach Scores'!D31</f>
        <v>37</v>
      </c>
      <c r="N5">
        <f>IF(M5=0,0,(IF(OR($E5="m",$E5="M"),IF(($D5&gt;=20)*($D5&lt;=29),M5-3,IF(($D5&gt;=30)*($D5&lt;=39),M5-1,IF(($D5&gt;=40)*($D5&lt;=49),M5-1,IF($D5&gt;=50,M5+3,"AGE!")))),IF(OR($E5="f",$E5="F"),IF(($D5&gt;=20)*($D5&lt;=29),M5-5,IF(($D5&gt;=30)*($D5&lt;=39),M5-5,IF($D5&gt;=40,M5-1,"AGE!"))),"Gender!"))))</f>
        <v>36</v>
      </c>
      <c r="O5">
        <f>'Pull Up Scores'!D31</f>
        <v>40</v>
      </c>
      <c r="P5">
        <f>(IF(OR($E5="m",$E5="M"),IF(($D5&gt;=20)*($D5&lt;=29),IF($O5=0,0,IF($O5&lt;=19,3*($O5+2),IF($O5=20,65,$O5+45))),IF(($D5&gt;=30)*($D5&lt;=39),IF($O5=0,0,IF($O5&lt;=18,3*($O5+3),IF($O5=19,65,$O5+46))),IF(($D5&gt;=40)*($D5&lt;=49),IF($O5=0,0,IF($O5&lt;=16,3*($O5+5),IF($O5=17,65,$O5+48))),IF($D5&gt;=50,IF($O5=0,0,IF($O5&lt;=15,3*($O5+6),IF($O5=16,65,$O5+49))),"AGE!")))),IF(OR($E5="f",$E5="F"),IF(($D5&gt;=20)*($D5&lt;=29),IF($O5=0,0,IF($O5&lt;=14,3*($O5+7),IF($O5=15,65,$O5+50))),IF(($D5&gt;=30)*($D5&lt;=39),IF($O5=0,0,IF($O5&lt;=14,3*($O5+7),IF($O5=15,65,$O5+50))),IF($D5&gt;=40,IF($O5=0,0,IF($O5&lt;=13,3*($O5+8),IF($O5=14,65,$O5+51))),"AGE!"))),"Gender!")))</f>
        <v>86</v>
      </c>
      <c r="Q5" s="9">
        <f>'1.5 Mile Run Scores'!D31</f>
        <v>6.3425925925925924E-3</v>
      </c>
      <c r="R5">
        <f>(IF(OR($E5="m",$E5="M"),IF(($D5&gt;=20)*($D5&lt;=29),LOOKUP(Q5,'[1]XX Run Calc XX'!$A$2:$A$140,'[1]XX Run Calc XX'!$C$2:$C$140),IF(($D5&gt;=30)*($D5&lt;=39),LOOKUP(Q5,'[1]XX Run Calc XX'!$A$2:$A$140,'[1]XX Run Calc XX'!$D$2:$D$140),IF(($D5&gt;=40)*($D5&lt;=49),LOOKUP(Q5,'[1]XX Run Calc XX'!$A$2:$A$140,'[1]XX Run Calc XX'!$E$2:$E$140),IF($D5&gt;=50,LOOKUP(Q5,'[1]XX Run Calc XX'!$A$2:$A$140,'[1]XX Run Calc XX'!$F$2:$F$140),"AGE!")))),IF(OR($E5="f",$E5="F"),IF(($D5&gt;=20)*($D5&lt;=29),LOOKUP(Q5,'[1]XX Run Calc XX'!$A$2:$A$140,'[1]XX Run Calc XX'!$I$2:$I$140),IF(($D5&gt;=30)*($D5&lt;=39),LOOKUP(Q5,'[1]XX Run Calc XX'!$A$2:$A$140,'[1]XX Run Calc XX'!$J$2:$J$140),IF($D5&gt;=40,LOOKUP(Q5,'[1]XX Run Calc XX'!$A$2:$A$140,'[1]XX Run Calc XX'!$K$2:$K$140),"AGE!"))),"Gender!")))</f>
        <v>97</v>
      </c>
      <c r="S5" s="9">
        <f>'Agility Scores'!D31</f>
        <v>7.390046296296296E-4</v>
      </c>
      <c r="T5">
        <f>LOOKUP($S5,'XX Ag Calc XX'!$A$3:$A$122,'XX Ag Calc XX'!$C$3:$C$122)</f>
        <v>56</v>
      </c>
      <c r="U5">
        <f>SUM(J5,L5,N5,P5,R5,T5)</f>
        <v>389</v>
      </c>
      <c r="V5" s="27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7"/>
      <c r="AV5" s="17"/>
      <c r="AW5" s="17"/>
      <c r="AX5" s="17"/>
    </row>
    <row r="6" spans="1:50" s="16" customFormat="1" ht="13.8" x14ac:dyDescent="0.3">
      <c r="A6" s="29">
        <v>36</v>
      </c>
      <c r="B6" t="s">
        <v>66</v>
      </c>
      <c r="C6" t="s">
        <v>63</v>
      </c>
      <c r="D6" s="3">
        <v>31</v>
      </c>
      <c r="E6" s="28" t="s">
        <v>23</v>
      </c>
      <c r="F6" s="23">
        <v>68</v>
      </c>
      <c r="G6" s="24">
        <v>169</v>
      </c>
      <c r="H6">
        <f>'Bench Scores'!E37</f>
        <v>330</v>
      </c>
      <c r="I6" s="21">
        <f>'Bench Scores'!F37</f>
        <v>1.5263644773358003</v>
      </c>
      <c r="J6">
        <f>IF(H6=0,0,(IF(OR($E6="m",$E6="M"),IF(($D6&gt;=20)*($D6&lt;=29),INT(2*(((100*($H6/$G6))-25)/5)),IF(($D6&gt;=30)*($D6&lt;=39),INT(2*((100*($H6/$G6)-20)/5)),IF(($D6&gt;=40)*($D6&lt;=49),INT(2*((100*($H6/$G6)-10)/5)),IF($D6&gt;=50,INT(2*(((100*($H6/$G6)))/5)),"AGE!")))),IF(OR($E6="f",$E6="F"),IF(($D6&gt;=20)*($D6&lt;=29),INT(2*(((100*($H6/$G6)))/5)),IF(($D6&gt;=30)*($D6&lt;=39),INT(2*((100*($H6/$G6)+5)/5)),IF($D6&gt;=40,INT(2*((100*($H6/$G6)+10)/5)),"AGE!"))),"Gender!"))))</f>
        <v>70</v>
      </c>
      <c r="K6">
        <f>'Sit Up Scores'!D37</f>
        <v>60</v>
      </c>
      <c r="L6">
        <f>(IF(OR($E6="m",$E6="M"),IF(($D6&gt;=20)*($D6&lt;=29),IF($K6&lt;=17,0,IF($K6&gt;62,45+INT(("$e4j3"-C462)/2),$K6-17)),IF(($D6&gt;=30)*($D6&lt;=39),IF($K6&lt;=12,0,IF($K6&gt;57,45+INT(($K6-57)/2),$K6-12)),IF(($D6&gt;=40)*($D6&lt;=49),IF($K6&lt;=7,0,IF($K6&gt;52,45+INT(($K6-52)/2),$K6-7)),IF($D6&gt;=50,IF($K6&lt;=5,0,IF($K6&gt;50,45+INT(($K6-50)/2),$K6-5)),"AGE!")))),IF(OR($E6="f",$E6="F"),IF(($D6&gt;=20)*($D6&lt;=29),IF($K6&lt;=14,0,IF($K6&gt;59,45+INT(($K6-59)/2),$K6-14)),IF(($D6&gt;=30)*($D6&lt;=39),IF($K6&lt;=11,0,IF($K6&gt;56,45+INT(($K6-56)/2),$K6-11)),IF($D6&gt;=40,IF($K6&lt;=5,0,IF($K6&gt;50,45+INT(($K6-50)/2),$K6-5)),"AGE!"))),"Gender!")))</f>
        <v>46</v>
      </c>
      <c r="M6">
        <f>'Sit &amp; Reach Scores'!D37</f>
        <v>33</v>
      </c>
      <c r="N6">
        <f>IF(M6=0,0,(IF(OR($E6="m",$E6="M"),IF(($D6&gt;=20)*($D6&lt;=29),M6-3,IF(($D6&gt;=30)*($D6&lt;=39),M6-1,IF(($D6&gt;=40)*($D6&lt;=49),M6-1,IF($D6&gt;=50,M6+3,"AGE!")))),IF(OR($E6="f",$E6="F"),IF(($D6&gt;=20)*($D6&lt;=29),M6-5,IF(($D6&gt;=30)*($D6&lt;=39),M6-5,IF($D6&gt;=40,M6-1,"AGE!"))),"Gender!"))))</f>
        <v>32</v>
      </c>
      <c r="O6">
        <f>'Pull Up Scores'!D37</f>
        <v>49</v>
      </c>
      <c r="P6">
        <f>(IF(OR($E6="m",$E6="M"),IF(($D6&gt;=20)*($D6&lt;=29),IF($O6=0,0,IF($O6&lt;=19,3*($O6+2),IF($O6=20,65,$O6+45))),IF(($D6&gt;=30)*($D6&lt;=39),IF($O6=0,0,IF($O6&lt;=18,3*($O6+3),IF($O6=19,65,$O6+46))),IF(($D6&gt;=40)*($D6&lt;=49),IF($O6=0,0,IF($O6&lt;=16,3*($O6+5),IF($O6=17,65,$O6+48))),IF($D6&gt;=50,IF($O6=0,0,IF($O6&lt;=15,3*($O6+6),IF($O6=16,65,$O6+49))),"AGE!")))),IF(OR($E6="f",$E6="F"),IF(($D6&gt;=20)*($D6&lt;=29),IF($O6=0,0,IF($O6&lt;=14,3*($O6+7),IF($O6=15,65,$O6+50))),IF(($D6&gt;=30)*($D6&lt;=39),IF($O6=0,0,IF($O6&lt;=14,3*($O6+7),IF($O6=15,65,$O6+50))),IF($D6&gt;=40,IF($O6=0,0,IF($O6&lt;=13,3*($O6+8),IF($O6=14,65,$O6+51))),"AGE!"))),"Gender!")))</f>
        <v>95</v>
      </c>
      <c r="Q6" s="9">
        <f>'1.5 Mile Run Scores'!D37</f>
        <v>6.8171296296296296E-3</v>
      </c>
      <c r="R6">
        <f>(IF(OR($E6="m",$E6="M"),IF(($D6&gt;=20)*($D6&lt;=29),LOOKUP(Q6,'[1]XX Run Calc XX'!$A$2:$A$140,'[1]XX Run Calc XX'!$C$2:$C$140),IF(($D6&gt;=30)*($D6&lt;=39),LOOKUP(Q6,'[1]XX Run Calc XX'!$A$2:$A$140,'[1]XX Run Calc XX'!$D$2:$D$140),IF(($D6&gt;=40)*($D6&lt;=49),LOOKUP(Q6,'[1]XX Run Calc XX'!$A$2:$A$140,'[1]XX Run Calc XX'!$E$2:$E$140),IF($D6&gt;=50,LOOKUP(Q6,'[1]XX Run Calc XX'!$A$2:$A$140,'[1]XX Run Calc XX'!$F$2:$F$140),"AGE!")))),IF(OR($E6="f",$E6="F"),IF(($D6&gt;=20)*($D6&lt;=29),LOOKUP(Q6,'[1]XX Run Calc XX'!$A$2:$A$140,'[1]XX Run Calc XX'!$I$2:$I$140),IF(($D6&gt;=30)*($D6&lt;=39),LOOKUP(Q6,'[1]XX Run Calc XX'!$A$2:$A$140,'[1]XX Run Calc XX'!$J$2:$J$140),IF($D6&gt;=40,LOOKUP(Q6,'[1]XX Run Calc XX'!$A$2:$A$140,'[1]XX Run Calc XX'!$K$2:$K$140),"AGE!"))),"Gender!")))</f>
        <v>93</v>
      </c>
      <c r="S6" s="9">
        <f>'Agility Scores'!D37</f>
        <v>7.8090277777777771E-4</v>
      </c>
      <c r="T6">
        <v>53</v>
      </c>
      <c r="U6">
        <f>SUM(J6,L6,N6,P6,R6,T6)</f>
        <v>389</v>
      </c>
      <c r="V6" s="27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7"/>
      <c r="AV6" s="17"/>
      <c r="AW6" s="17"/>
      <c r="AX6" s="17"/>
    </row>
    <row r="7" spans="1:50" s="16" customFormat="1" ht="13.8" x14ac:dyDescent="0.3">
      <c r="A7" s="29">
        <v>32</v>
      </c>
      <c r="B7" t="s">
        <v>61</v>
      </c>
      <c r="C7" t="s">
        <v>55</v>
      </c>
      <c r="D7" s="3">
        <v>51</v>
      </c>
      <c r="E7" s="28" t="s">
        <v>23</v>
      </c>
      <c r="F7" s="23">
        <v>77</v>
      </c>
      <c r="G7" s="24">
        <v>190.6</v>
      </c>
      <c r="H7">
        <f>'Bench Scores'!E33</f>
        <v>280</v>
      </c>
      <c r="I7" s="21">
        <f>'Bench Scores'!F33</f>
        <v>1.3847675568743818</v>
      </c>
      <c r="J7">
        <v>59</v>
      </c>
      <c r="K7">
        <f>'Sit Up Scores'!D33</f>
        <v>53</v>
      </c>
      <c r="L7">
        <f>(IF(OR($E7="m",$E7="M"),IF(($D7&gt;=20)*($D7&lt;=29),IF($K7&lt;=17,0,IF($K7&gt;62,45+INT(("$e4j3"-C463)/2),$K7-17)),IF(($D7&gt;=30)*($D7&lt;=39),IF($K7&lt;=12,0,IF($K7&gt;57,45+INT(($K7-57)/2),$K7-12)),IF(($D7&gt;=40)*($D7&lt;=49),IF($K7&lt;=7,0,IF($K7&gt;52,45+INT(($K7-52)/2),$K7-7)),IF($D7&gt;=50,IF($K7&lt;=5,0,IF($K7&gt;50,45+INT(($K7-50)/2),$K7-5)),"AGE!")))),IF(OR($E7="f",$E7="F"),IF(($D7&gt;=20)*($D7&lt;=29),IF($K7&lt;=14,0,IF($K7&gt;59,45+INT(($K7-59)/2),$K7-14)),IF(($D7&gt;=30)*($D7&lt;=39),IF($K7&lt;=11,0,IF($K7&gt;56,45+INT(($K7-56)/2),$K7-11)),IF($D7&gt;=40,IF($K7&lt;=5,0,IF($K7&gt;50,45+INT(($K7-50)/2),$K7-5)),"AGE!"))),"Gender!")))</f>
        <v>46</v>
      </c>
      <c r="M7">
        <f>'Sit &amp; Reach Scores'!D33</f>
        <v>39</v>
      </c>
      <c r="N7">
        <f>IF(M7=0,0,(IF(OR($E7="m",$E7="M"),IF(($D7&gt;=20)*($D7&lt;=29),M7-3,IF(($D7&gt;=30)*($D7&lt;=39),M7-1,IF(($D7&gt;=40)*($D7&lt;=49),M7-1,IF($D7&gt;=50,M7+3,"AGE!")))),IF(OR($E7="f",$E7="F"),IF(($D7&gt;=20)*($D7&lt;=29),M7-5,IF(($D7&gt;=30)*($D7&lt;=39),M7-5,IF($D7&gt;=40,M7-1,"AGE!"))),"Gender!"))))</f>
        <v>42</v>
      </c>
      <c r="O7">
        <f>'Pull Up Scores'!D33</f>
        <v>35</v>
      </c>
      <c r="P7">
        <f>(IF(OR($E7="m",$E7="M"),IF(($D7&gt;=20)*($D7&lt;=29),IF($O7=0,0,IF($O7&lt;=19,3*($O7+2),IF($O7=20,65,$O7+45))),IF(($D7&gt;=30)*($D7&lt;=39),IF($O7=0,0,IF($O7&lt;=18,3*($O7+3),IF($O7=19,65,$O7+46))),IF(($D7&gt;=40)*($D7&lt;=49),IF($O7=0,0,IF($O7&lt;=16,3*($O7+5),IF($O7=17,65,$O7+48))),IF($D7&gt;=50,IF($O7=0,0,IF($O7&lt;=15,3*($O7+6),IF($O7=16,65,$O7+49))),"AGE!")))),IF(OR($E7="f",$E7="F"),IF(($D7&gt;=20)*($D7&lt;=29),IF($O7=0,0,IF($O7&lt;=14,3*($O7+7),IF($O7=15,65,$O7+50))),IF(($D7&gt;=30)*($D7&lt;=39),IF($O7=0,0,IF($O7&lt;=14,3*($O7+7),IF($O7=15,65,$O7+50))),IF($D7&gt;=40,IF($O7=0,0,IF($O7&lt;=13,3*($O7+8),IF($O7=14,65,$O7+51))),"AGE!"))),"Gender!")))</f>
        <v>84</v>
      </c>
      <c r="Q7" s="9">
        <f>'1.5 Mile Run Scores'!D33</f>
        <v>7.037037037037037E-3</v>
      </c>
      <c r="R7">
        <f>(IF(OR($E7="m",$E7="M"),IF(($D7&gt;=20)*($D7&lt;=29),LOOKUP(Q7,'[1]XX Run Calc XX'!$A$2:$A$140,'[1]XX Run Calc XX'!$C$2:$C$140),IF(($D7&gt;=30)*($D7&lt;=39),LOOKUP(Q7,'[1]XX Run Calc XX'!$A$2:$A$140,'[1]XX Run Calc XX'!$D$2:$D$140),IF(($D7&gt;=40)*($D7&lt;=49),LOOKUP(Q7,'[1]XX Run Calc XX'!$A$2:$A$140,'[1]XX Run Calc XX'!$E$2:$E$140),IF($D7&gt;=50,LOOKUP(Q7,'[1]XX Run Calc XX'!$A$2:$A$140,'[1]XX Run Calc XX'!$F$2:$F$140),"AGE!")))),IF(OR($E7="f",$E7="F"),IF(($D7&gt;=20)*($D7&lt;=29),LOOKUP(Q7,'[1]XX Run Calc XX'!$A$2:$A$140,'[1]XX Run Calc XX'!$I$2:$I$140),IF(($D7&gt;=30)*($D7&lt;=39),LOOKUP(Q7,'[1]XX Run Calc XX'!$A$2:$A$140,'[1]XX Run Calc XX'!$J$2:$J$140),IF($D7&gt;=40,LOOKUP(Q7,'[1]XX Run Calc XX'!$A$2:$A$140,'[1]XX Run Calc XX'!$K$2:$K$140),"AGE!"))),"Gender!")))</f>
        <v>106</v>
      </c>
      <c r="S7" s="9">
        <f>'Agility Scores'!D33</f>
        <v>8.3182870370370377E-4</v>
      </c>
      <c r="T7">
        <f>LOOKUP($S7,'XX Ag Calc XX'!$A$3:$A$122,'XX Ag Calc XX'!$C$3:$C$122)</f>
        <v>48</v>
      </c>
      <c r="U7">
        <f>SUM(J7,L7,N7,P7,R7,T7)</f>
        <v>385</v>
      </c>
      <c r="V7" s="27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7"/>
      <c r="AV7" s="17"/>
      <c r="AW7" s="17"/>
      <c r="AX7" s="17"/>
    </row>
    <row r="8" spans="1:50" s="16" customFormat="1" ht="14.4" customHeight="1" x14ac:dyDescent="0.3">
      <c r="A8" s="29">
        <v>8</v>
      </c>
      <c r="B8" t="s">
        <v>31</v>
      </c>
      <c r="C8" t="s">
        <v>29</v>
      </c>
      <c r="D8" s="3">
        <v>33</v>
      </c>
      <c r="E8" s="28" t="s">
        <v>23</v>
      </c>
      <c r="F8" s="23">
        <v>63</v>
      </c>
      <c r="G8" s="23">
        <v>115.4</v>
      </c>
      <c r="H8">
        <f>'Bench Scores'!E9</f>
        <v>190</v>
      </c>
      <c r="I8" s="21">
        <f>'Bench Scores'!F9</f>
        <v>1.1585365853658536</v>
      </c>
      <c r="J8">
        <v>58</v>
      </c>
      <c r="K8">
        <f>'Sit Up Scores'!D9</f>
        <v>66</v>
      </c>
      <c r="L8">
        <f>(IF(OR($E8="m",$E8="M"),IF(($D8&gt;=20)*($D8&lt;=29),IF($K8&lt;=17,0,IF($K8&gt;62,45+INT(("$e4j3"-C464)/2),$K8-17)),IF(($D8&gt;=30)*($D8&lt;=39),IF($K8&lt;=12,0,IF($K8&gt;57,45+INT(($K8-57)/2),$K8-12)),IF(($D8&gt;=40)*($D8&lt;=49),IF($K8&lt;=7,0,IF($K8&gt;52,45+INT(($K8-52)/2),$K8-7)),IF($D8&gt;=50,IF($K8&lt;=5,0,IF($K8&gt;50,45+INT(($K8-50)/2),$K8-5)),"AGE!")))),IF(OR($E8="f",$E8="F"),IF(($D8&gt;=20)*($D8&lt;=29),IF($K8&lt;=14,0,IF($K8&gt;59,45+INT(($K8-59)/2),$K8-14)),IF(($D8&gt;=30)*($D8&lt;=39),IF($K8&lt;=11,0,IF($K8&gt;56,45+INT(($K8-56)/2),$K8-11)),IF($D8&gt;=40,IF($K8&lt;=5,0,IF($K8&gt;50,45+INT(($K8-50)/2),$K8-5)),"AGE!"))),"Gender!")))</f>
        <v>49</v>
      </c>
      <c r="M8">
        <f>'Sit &amp; Reach Scores'!D9</f>
        <v>45</v>
      </c>
      <c r="N8">
        <f>IF(M8=0,0,(IF(OR($E8="m",$E8="M"),IF(($D8&gt;=20)*($D8&lt;=29),M8-3,IF(($D8&gt;=30)*($D8&lt;=39),M8-1,IF(($D8&gt;=40)*($D8&lt;=49),M8-1,IF($D8&gt;=50,M8+3,"AGE!")))),IF(OR($E8="f",$E8="F"),IF(($D8&gt;=20)*($D8&lt;=29),M8-5,IF(($D8&gt;=30)*($D8&lt;=39),M8-5,IF($D8&gt;=40,M8-1,"AGE!"))),"Gender!"))))</f>
        <v>44</v>
      </c>
      <c r="O8">
        <f>'Pull Up Scores'!D9</f>
        <v>39</v>
      </c>
      <c r="P8">
        <f>(IF(OR($E8="m",$E8="M"),IF(($D8&gt;=20)*($D8&lt;=29),IF($O8=0,0,IF($O8&lt;=19,3*($O8+2),IF($O8=20,65,$O8+45))),IF(($D8&gt;=30)*($D8&lt;=39),IF($O8=0,0,IF($O8&lt;=18,3*($O8+3),IF($O8=19,65,$O8+46))),IF(($D8&gt;=40)*($D8&lt;=49),IF($O8=0,0,IF($O8&lt;=16,3*($O8+5),IF($O8=17,65,$O8+48))),IF($D8&gt;=50,IF($O8=0,0,IF($O8&lt;=15,3*($O8+6),IF($O8=16,65,$O8+49))),"AGE!")))),IF(OR($E8="f",$E8="F"),IF(($D8&gt;=20)*($D8&lt;=29),IF($O8=0,0,IF($O8&lt;=14,3*($O8+7),IF($O8=15,65,$O8+50))),IF(($D8&gt;=30)*($D8&lt;=39),IF($O8=0,0,IF($O8&lt;=14,3*($O8+7),IF($O8=15,65,$O8+50))),IF($D8&gt;=40,IF($O8=0,0,IF($O8&lt;=13,3*($O8+8),IF($O8=14,65,$O8+51))),"AGE!"))),"Gender!")))</f>
        <v>85</v>
      </c>
      <c r="Q8" s="9">
        <f>'1.5 Mile Run Scores'!D9</f>
        <v>6.3773148148148148E-3</v>
      </c>
      <c r="R8">
        <f>(IF(OR($E8="m",$E8="M"),IF(($D8&gt;=20)*($D8&lt;=29),LOOKUP(Q8,'[1]XX Run Calc XX'!$A$2:$A$140,'[1]XX Run Calc XX'!$C$2:$C$140),IF(($D8&gt;=30)*($D8&lt;=39),LOOKUP(Q8,'[1]XX Run Calc XX'!$A$2:$A$140,'[1]XX Run Calc XX'!$D$2:$D$140),IF(($D8&gt;=40)*($D8&lt;=49),LOOKUP(Q8,'[1]XX Run Calc XX'!$A$2:$A$140,'[1]XX Run Calc XX'!$E$2:$E$140),IF($D8&gt;=50,LOOKUP(Q8,'[1]XX Run Calc XX'!$A$2:$A$140,'[1]XX Run Calc XX'!$F$2:$F$140),"AGE!")))),IF(OR($E8="f",$E8="F"),IF(($D8&gt;=20)*($D8&lt;=29),LOOKUP(Q8,'[1]XX Run Calc XX'!$A$2:$A$140,'[1]XX Run Calc XX'!$I$2:$I$140),IF(($D8&gt;=30)*($D8&lt;=39),LOOKUP(Q8,'[1]XX Run Calc XX'!$A$2:$A$140,'[1]XX Run Calc XX'!$J$2:$J$140),IF($D8&gt;=40,LOOKUP(Q8,'[1]XX Run Calc XX'!$A$2:$A$140,'[1]XX Run Calc XX'!$K$2:$K$140),"AGE!"))),"Gender!")))</f>
        <v>96</v>
      </c>
      <c r="S8" s="9">
        <f>'Agility Scores'!D9</f>
        <v>7.9166666666666676E-4</v>
      </c>
      <c r="T8">
        <v>52</v>
      </c>
      <c r="U8">
        <f>SUM(J8,L8,N8,P8,R8,T8)</f>
        <v>384</v>
      </c>
      <c r="V8" s="27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7"/>
      <c r="AV8" s="17"/>
      <c r="AW8" s="17"/>
      <c r="AX8" s="17"/>
    </row>
    <row r="9" spans="1:50" s="16" customFormat="1" ht="13.8" x14ac:dyDescent="0.3">
      <c r="A9" s="29">
        <v>37</v>
      </c>
      <c r="B9" t="s">
        <v>67</v>
      </c>
      <c r="C9" t="s">
        <v>63</v>
      </c>
      <c r="D9" s="3">
        <v>32</v>
      </c>
      <c r="E9" s="28" t="s">
        <v>23</v>
      </c>
      <c r="F9" s="23">
        <v>71</v>
      </c>
      <c r="G9" s="24">
        <v>199</v>
      </c>
      <c r="H9">
        <f>'Bench Scores'!E38</f>
        <v>340</v>
      </c>
      <c r="I9" s="21">
        <f>'Bench Scores'!F38</f>
        <v>2.6234567901234569</v>
      </c>
      <c r="J9">
        <f>IF(H9=0,0,(IF(OR($E9="m",$E9="M"),IF(($D9&gt;=20)*($D9&lt;=29),INT(2*(((100*($H9/$G9))-25)/5)),IF(($D9&gt;=30)*($D9&lt;=39),INT(2*((100*($H9/$G9)-20)/5)),IF(($D9&gt;=40)*($D9&lt;=49),INT(2*((100*($H9/$G9)-10)/5)),IF($D9&gt;=50,INT(2*(((100*($H9/$G9)))/5)),"AGE!")))),IF(OR($E9="f",$E9="F"),IF(($D9&gt;=20)*($D9&lt;=29),INT(2*(((100*($H9/$G9)))/5)),IF(($D9&gt;=30)*($D9&lt;=39),INT(2*((100*($H9/$G9)+5)/5)),IF($D9&gt;=40,INT(2*((100*($H9/$G9)+10)/5)),"AGE!"))),"Gender!"))))</f>
        <v>60</v>
      </c>
      <c r="K9">
        <f>'Sit Up Scores'!D38</f>
        <v>53</v>
      </c>
      <c r="L9">
        <f>(IF(OR($E9="m",$E9="M"),IF(($D9&gt;=20)*($D9&lt;=29),IF($K9&lt;=17,0,IF($K9&gt;62,45+INT(("$e4j3"-C465)/2),$K9-17)),IF(($D9&gt;=30)*($D9&lt;=39),IF($K9&lt;=12,0,IF($K9&gt;57,45+INT(($K9-57)/2),$K9-12)),IF(($D9&gt;=40)*($D9&lt;=49),IF($K9&lt;=7,0,IF($K9&gt;52,45+INT(($K9-52)/2),$K9-7)),IF($D9&gt;=50,IF($K9&lt;=5,0,IF($K9&gt;50,45+INT(($K9-50)/2),$K9-5)),"AGE!")))),IF(OR($E9="f",$E9="F"),IF(($D9&gt;=20)*($D9&lt;=29),IF($K9&lt;=14,0,IF($K9&gt;59,45+INT(($K9-59)/2),$K9-14)),IF(($D9&gt;=30)*($D9&lt;=39),IF($K9&lt;=11,0,IF($K9&gt;56,45+INT(($K9-56)/2),$K9-11)),IF($D9&gt;=40,IF($K9&lt;=5,0,IF($K9&gt;50,45+INT(($K9-50)/2),$K9-5)),"AGE!"))),"Gender!")))</f>
        <v>41</v>
      </c>
      <c r="M9">
        <f>'Sit &amp; Reach Scores'!D38</f>
        <v>41</v>
      </c>
      <c r="N9">
        <f>IF(M9=0,0,(IF(OR($E9="m",$E9="M"),IF(($D9&gt;=20)*($D9&lt;=29),M9-3,IF(($D9&gt;=30)*($D9&lt;=39),M9-1,IF(($D9&gt;=40)*($D9&lt;=49),M9-1,IF($D9&gt;=50,M9+3,"AGE!")))),IF(OR($E9="f",$E9="F"),IF(($D9&gt;=20)*($D9&lt;=29),M9-5,IF(($D9&gt;=30)*($D9&lt;=39),M9-5,IF($D9&gt;=40,M9-1,"AGE!"))),"Gender!"))))</f>
        <v>40</v>
      </c>
      <c r="O9">
        <f>'Pull Up Scores'!D38</f>
        <v>40</v>
      </c>
      <c r="P9">
        <f>(IF(OR($E9="m",$E9="M"),IF(($D9&gt;=20)*($D9&lt;=29),IF($O9=0,0,IF($O9&lt;=19,3*($O9+2),IF($O9=20,65,$O9+45))),IF(($D9&gt;=30)*($D9&lt;=39),IF($O9=0,0,IF($O9&lt;=18,3*($O9+3),IF($O9=19,65,$O9+46))),IF(($D9&gt;=40)*($D9&lt;=49),IF($O9=0,0,IF($O9&lt;=16,3*($O9+5),IF($O9=17,65,$O9+48))),IF($D9&gt;=50,IF($O9=0,0,IF($O9&lt;=15,3*($O9+6),IF($O9=16,65,$O9+49))),"AGE!")))),IF(OR($E9="f",$E9="F"),IF(($D9&gt;=20)*($D9&lt;=29),IF($O9=0,0,IF($O9&lt;=14,3*($O9+7),IF($O9=15,65,$O9+50))),IF(($D9&gt;=30)*($D9&lt;=39),IF($O9=0,0,IF($O9&lt;=14,3*($O9+7),IF($O9=15,65,$O9+50))),IF($D9&gt;=40,IF($O9=0,0,IF($O9&lt;=13,3*($O9+8),IF($O9=14,65,$O9+51))),"AGE!"))),"Gender!")))</f>
        <v>86</v>
      </c>
      <c r="Q9" s="9">
        <f>'1.5 Mile Run Scores'!D38</f>
        <v>5.7291666666666663E-3</v>
      </c>
      <c r="R9">
        <f>(IF(OR($E9="m",$E9="M"),IF(($D9&gt;=20)*($D9&lt;=29),LOOKUP(Q9,'[1]XX Run Calc XX'!$A$2:$A$140,'[1]XX Run Calc XX'!$C$2:$C$140),IF(($D9&gt;=30)*($D9&lt;=39),LOOKUP(Q9,'[1]XX Run Calc XX'!$A$2:$A$140,'[1]XX Run Calc XX'!$D$2:$D$140),IF(($D9&gt;=40)*($D9&lt;=49),LOOKUP(Q9,'[1]XX Run Calc XX'!$A$2:$A$140,'[1]XX Run Calc XX'!$E$2:$E$140),IF($D9&gt;=50,LOOKUP(Q9,'[1]XX Run Calc XX'!$A$2:$A$140,'[1]XX Run Calc XX'!$F$2:$F$140),"AGE!")))),IF(OR($E9="f",$E9="F"),IF(($D9&gt;=20)*($D9&lt;=29),LOOKUP(Q9,'[1]XX Run Calc XX'!$A$2:$A$140,'[1]XX Run Calc XX'!$I$2:$I$140),IF(($D9&gt;=30)*($D9&lt;=39),LOOKUP(Q9,'[1]XX Run Calc XX'!$A$2:$A$140,'[1]XX Run Calc XX'!$J$2:$J$140),IF($D9&gt;=40,LOOKUP(Q9,'[1]XX Run Calc XX'!$A$2:$A$140,'[1]XX Run Calc XX'!$K$2:$K$140),"AGE!"))),"Gender!")))</f>
        <v>102</v>
      </c>
      <c r="S9" s="9">
        <f>'Agility Scores'!D38</f>
        <v>7.5162037037037038E-4</v>
      </c>
      <c r="T9">
        <f>LOOKUP($S9,'XX Ag Calc XX'!$A$3:$A$122,'XX Ag Calc XX'!$C$3:$C$122)</f>
        <v>55</v>
      </c>
      <c r="U9">
        <f>SUM(J9,L9,N9,P9,R9,T9)</f>
        <v>384</v>
      </c>
      <c r="V9" s="27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7"/>
      <c r="AV9" s="17"/>
      <c r="AW9" s="17"/>
      <c r="AX9" s="17"/>
    </row>
    <row r="10" spans="1:50" s="16" customFormat="1" ht="13.8" x14ac:dyDescent="0.3">
      <c r="A10" s="29">
        <v>28</v>
      </c>
      <c r="B10" t="s">
        <v>57</v>
      </c>
      <c r="C10" t="s">
        <v>55</v>
      </c>
      <c r="D10" s="3">
        <v>27</v>
      </c>
      <c r="E10" s="28" t="s">
        <v>23</v>
      </c>
      <c r="F10" s="23">
        <v>69</v>
      </c>
      <c r="G10" s="24">
        <v>164</v>
      </c>
      <c r="H10">
        <f>'Bench Scores'!E29</f>
        <v>330</v>
      </c>
      <c r="I10" s="21">
        <f>'Bench Scores'!F29</f>
        <v>2.179656538969617</v>
      </c>
      <c r="J10">
        <v>71</v>
      </c>
      <c r="K10">
        <f>'Sit Up Scores'!D29</f>
        <v>61</v>
      </c>
      <c r="L10">
        <f>(IF(OR($E10="m",$E10="M"),IF(($D10&gt;=20)*($D10&lt;=29),IF($K10&lt;=17,0,IF($K10&gt;62,45+INT(("$e4j3"-C466)/2),$K10-17)),IF(($D10&gt;=30)*($D10&lt;=39),IF($K10&lt;=12,0,IF($K10&gt;57,45+INT(($K10-57)/2),$K10-12)),IF(($D10&gt;=40)*($D10&lt;=49),IF($K10&lt;=7,0,IF($K10&gt;52,45+INT(($K10-52)/2),$K10-7)),IF($D10&gt;=50,IF($K10&lt;=5,0,IF($K10&gt;50,45+INT(($K10-50)/2),$K10-5)),"AGE!")))),IF(OR($E10="f",$E10="F"),IF(($D10&gt;=20)*($D10&lt;=29),IF($K10&lt;=14,0,IF($K10&gt;59,45+INT(($K10-59)/2),$K10-14)),IF(($D10&gt;=30)*($D10&lt;=39),IF($K10&lt;=11,0,IF($K10&gt;56,45+INT(($K10-56)/2),$K10-11)),IF($D10&gt;=40,IF($K10&lt;=5,0,IF($K10&gt;50,45+INT(($K10-50)/2),$K10-5)),"AGE!"))),"Gender!")))</f>
        <v>44</v>
      </c>
      <c r="M10">
        <f>'Sit &amp; Reach Scores'!D29</f>
        <v>34</v>
      </c>
      <c r="N10">
        <f>IF(M10=0,0,(IF(OR($E10="m",$E10="M"),IF(($D10&gt;=20)*($D10&lt;=29),M10-3,IF(($D10&gt;=30)*($D10&lt;=39),M10-1,IF(($D10&gt;=40)*($D10&lt;=49),M10-1,IF($D10&gt;=50,M10+3,"AGE!")))),IF(OR($E10="f",$E10="F"),IF(($D10&gt;=20)*($D10&lt;=29),M10-5,IF(($D10&gt;=30)*($D10&lt;=39),M10-5,IF($D10&gt;=40,M10-1,"AGE!"))),"Gender!"))))</f>
        <v>31</v>
      </c>
      <c r="O10">
        <f>'Pull Up Scores'!D29</f>
        <v>40</v>
      </c>
      <c r="P10">
        <f>(IF(OR($E10="m",$E10="M"),IF(($D10&gt;=20)*($D10&lt;=29),IF($O10=0,0,IF($O10&lt;=19,3*($O10+2),IF($O10=20,65,$O10+45))),IF(($D10&gt;=30)*($D10&lt;=39),IF($O10=0,0,IF($O10&lt;=18,3*($O10+3),IF($O10=19,65,$O10+46))),IF(($D10&gt;=40)*($D10&lt;=49),IF($O10=0,0,IF($O10&lt;=16,3*($O10+5),IF($O10=17,65,$O10+48))),IF($D10&gt;=50,IF($O10=0,0,IF($O10&lt;=15,3*($O10+6),IF($O10=16,65,$O10+49))),"AGE!")))),IF(OR($E10="f",$E10="F"),IF(($D10&gt;=20)*($D10&lt;=29),IF($O10=0,0,IF($O10&lt;=14,3*($O10+7),IF($O10=15,65,$O10+50))),IF(($D10&gt;=30)*($D10&lt;=39),IF($O10=0,0,IF($O10&lt;=14,3*($O10+7),IF($O10=15,65,$O10+50))),IF($D10&gt;=40,IF($O10=0,0,IF($O10&lt;=13,3*($O10+8),IF($O10=14,65,$O10+51))),"AGE!"))),"Gender!")))</f>
        <v>85</v>
      </c>
      <c r="Q10" s="9">
        <f>'1.5 Mile Run Scores'!D29</f>
        <v>6.5162037037037037E-3</v>
      </c>
      <c r="R10">
        <f>(IF(OR($E10="m",$E10="M"),IF(($D10&gt;=20)*($D10&lt;=29),LOOKUP(Q10,'[1]XX Run Calc XX'!$A$2:$A$140,'[1]XX Run Calc XX'!$C$2:$C$140),IF(($D10&gt;=30)*($D10&lt;=39),LOOKUP(Q10,'[1]XX Run Calc XX'!$A$2:$A$140,'[1]XX Run Calc XX'!$D$2:$D$140),IF(($D10&gt;=40)*($D10&lt;=49),LOOKUP(Q10,'[1]XX Run Calc XX'!$A$2:$A$140,'[1]XX Run Calc XX'!$E$2:$E$140),IF($D10&gt;=50,LOOKUP(Q10,'[1]XX Run Calc XX'!$A$2:$A$140,'[1]XX Run Calc XX'!$F$2:$F$140),"AGE!")))),IF(OR($E10="f",$E10="F"),IF(($D10&gt;=20)*($D10&lt;=29),LOOKUP(Q10,'[1]XX Run Calc XX'!$A$2:$A$140,'[1]XX Run Calc XX'!$I$2:$I$140),IF(($D10&gt;=30)*($D10&lt;=39),LOOKUP(Q10,'[1]XX Run Calc XX'!$A$2:$A$140,'[1]XX Run Calc XX'!$J$2:$J$140),IF($D10&gt;=40,LOOKUP(Q10,'[1]XX Run Calc XX'!$A$2:$A$140,'[1]XX Run Calc XX'!$K$2:$K$140),"AGE!"))),"Gender!")))</f>
        <v>91</v>
      </c>
      <c r="S10" s="9">
        <f>'Agility Scores'!D29</f>
        <v>7.7511574074074071E-4</v>
      </c>
      <c r="T10">
        <f>LOOKUP($S10,'XX Ag Calc XX'!$A$3:$A$122,'XX Ag Calc XX'!$C$3:$C$122)</f>
        <v>53</v>
      </c>
      <c r="U10">
        <f>SUM(J10,L10,N10,P10,R10,T10)</f>
        <v>375</v>
      </c>
      <c r="V10" s="2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7"/>
      <c r="AV10" s="17"/>
      <c r="AW10" s="17"/>
      <c r="AX10" s="17"/>
    </row>
    <row r="11" spans="1:50" s="16" customFormat="1" ht="13.8" x14ac:dyDescent="0.3">
      <c r="A11" s="29">
        <v>41</v>
      </c>
      <c r="B11" t="s">
        <v>71</v>
      </c>
      <c r="C11" t="s">
        <v>63</v>
      </c>
      <c r="D11" s="3">
        <v>28</v>
      </c>
      <c r="E11" s="28" t="s">
        <v>23</v>
      </c>
      <c r="F11" s="23">
        <v>67</v>
      </c>
      <c r="G11" s="23">
        <v>171.6</v>
      </c>
      <c r="H11">
        <f>'Bench Scores'!E42</f>
        <v>355</v>
      </c>
      <c r="I11" s="21">
        <f>'Bench Scores'!F42</f>
        <v>1.7487684729064039</v>
      </c>
      <c r="J11">
        <f>IF(H11=0,0,(IF(OR($E11="m",$E11="M"),IF(($D11&gt;=20)*($D11&lt;=29),INT(2*(((100*($H11/$G11))-25)/5)),IF(($D11&gt;=30)*($D11&lt;=39),INT(2*((100*($H11/$G11)-20)/5)),IF(($D11&gt;=40)*($D11&lt;=49),INT(2*((100*($H11/$G11)-10)/5)),IF($D11&gt;=50,INT(2*(((100*($H11/$G11)))/5)),"AGE!")))),IF(OR($E11="f",$E11="F"),IF(($D11&gt;=20)*($D11&lt;=29),INT(2*(((100*($H11/$G11)))/5)),IF(($D11&gt;=30)*($D11&lt;=39),INT(2*((100*($H11/$G11)+5)/5)),IF($D11&gt;=40,INT(2*((100*($H11/$G11)+10)/5)),"AGE!"))),"Gender!"))))</f>
        <v>72</v>
      </c>
      <c r="K11">
        <f>'Sit Up Scores'!D42</f>
        <v>58</v>
      </c>
      <c r="L11">
        <f>(IF(OR($E11="m",$E11="M"),IF(($D11&gt;=20)*($D11&lt;=29),IF($K11&lt;=17,0,IF($K11&gt;62,45+INT(("$e4j3"-C467)/2),$K11-17)),IF(($D11&gt;=30)*($D11&lt;=39),IF($K11&lt;=12,0,IF($K11&gt;57,45+INT(($K11-57)/2),$K11-12)),IF(($D11&gt;=40)*($D11&lt;=49),IF($K11&lt;=7,0,IF($K11&gt;52,45+INT(($K11-52)/2),$K11-7)),IF($D11&gt;=50,IF($K11&lt;=5,0,IF($K11&gt;50,45+INT(($K11-50)/2),$K11-5)),"AGE!")))),IF(OR($E11="f",$E11="F"),IF(($D11&gt;=20)*($D11&lt;=29),IF($K11&lt;=14,0,IF($K11&gt;59,45+INT(($K11-59)/2),$K11-14)),IF(($D11&gt;=30)*($D11&lt;=39),IF($K11&lt;=11,0,IF($K11&gt;56,45+INT(($K11-56)/2),$K11-11)),IF($D11&gt;=40,IF($K11&lt;=5,0,IF($K11&gt;50,45+INT(($K11-50)/2),$K11-5)),"AGE!"))),"Gender!")))</f>
        <v>41</v>
      </c>
      <c r="M11">
        <f>'Sit &amp; Reach Scores'!D42</f>
        <v>36</v>
      </c>
      <c r="N11">
        <f>IF(M11=0,0,(IF(OR($E11="m",$E11="M"),IF(($D11&gt;=20)*($D11&lt;=29),M11-3,IF(($D11&gt;=30)*($D11&lt;=39),M11-1,IF(($D11&gt;=40)*($D11&lt;=49),M11-1,IF($D11&gt;=50,M11+3,"AGE!")))),IF(OR($E11="f",$E11="F"),IF(($D11&gt;=20)*($D11&lt;=29),M11-5,IF(($D11&gt;=30)*($D11&lt;=39),M11-5,IF($D11&gt;=40,M11-1,"AGE!"))),"Gender!"))))</f>
        <v>33</v>
      </c>
      <c r="O11">
        <f>'Pull Up Scores'!D42</f>
        <v>45</v>
      </c>
      <c r="P11">
        <f>(IF(OR($E11="m",$E11="M"),IF(($D11&gt;=20)*($D11&lt;=29),IF($O11=0,0,IF($O11&lt;=19,3*($O11+2),IF($O11=20,65,$O11+45))),IF(($D11&gt;=30)*($D11&lt;=39),IF($O11=0,0,IF($O11&lt;=18,3*($O11+3),IF($O11=19,65,$O11+46))),IF(($D11&gt;=40)*($D11&lt;=49),IF($O11=0,0,IF($O11&lt;=16,3*($O11+5),IF($O11=17,65,$O11+48))),IF($D11&gt;=50,IF($O11=0,0,IF($O11&lt;=15,3*($O11+6),IF($O11=16,65,$O11+49))),"AGE!")))),IF(OR($E11="f",$E11="F"),IF(($D11&gt;=20)*($D11&lt;=29),IF($O11=0,0,IF($O11&lt;=14,3*($O11+7),IF($O11=15,65,$O11+50))),IF(($D11&gt;=30)*($D11&lt;=39),IF($O11=0,0,IF($O11&lt;=14,3*($O11+7),IF($O11=15,65,$O11+50))),IF($D11&gt;=40,IF($O11=0,0,IF($O11&lt;=13,3*($O11+8),IF($O11=14,65,$O11+51))),"AGE!"))),"Gender!")))</f>
        <v>90</v>
      </c>
      <c r="Q11" s="9">
        <f>'1.5 Mile Run Scores'!D42</f>
        <v>6.8171296296296296E-3</v>
      </c>
      <c r="R11">
        <f>(IF(OR($E11="m",$E11="M"),IF(($D11&gt;=20)*($D11&lt;=29),LOOKUP(Q11,'[1]XX Run Calc XX'!$A$2:$A$140,'[1]XX Run Calc XX'!$C$2:$C$140),IF(($D11&gt;=30)*($D11&lt;=39),LOOKUP(Q11,'[1]XX Run Calc XX'!$A$2:$A$140,'[1]XX Run Calc XX'!$D$2:$D$140),IF(($D11&gt;=40)*($D11&lt;=49),LOOKUP(Q11,'[1]XX Run Calc XX'!$A$2:$A$140,'[1]XX Run Calc XX'!$E$2:$E$140),IF($D11&gt;=50,LOOKUP(Q11,'[1]XX Run Calc XX'!$A$2:$A$140,'[1]XX Run Calc XX'!$F$2:$F$140),"AGE!")))),IF(OR($E11="f",$E11="F"),IF(($D11&gt;=20)*($D11&lt;=29),LOOKUP(Q11,'[1]XX Run Calc XX'!$A$2:$A$140,'[1]XX Run Calc XX'!$I$2:$I$140),IF(($D11&gt;=30)*($D11&lt;=39),LOOKUP(Q11,'[1]XX Run Calc XX'!$A$2:$A$140,'[1]XX Run Calc XX'!$J$2:$J$140),IF($D11&gt;=40,LOOKUP(Q11,'[1]XX Run Calc XX'!$A$2:$A$140,'[1]XX Run Calc XX'!$K$2:$K$140),"AGE!"))),"Gender!")))</f>
        <v>89</v>
      </c>
      <c r="S11" s="9">
        <f>'Agility Scores'!D42</f>
        <v>8.2141203703703705E-4</v>
      </c>
      <c r="T11">
        <f>LOOKUP($S11,'XX Ag Calc XX'!$A$3:$A$122,'XX Ag Calc XX'!$C$3:$C$122)</f>
        <v>49</v>
      </c>
      <c r="U11">
        <f>SUM(J11,L11,N11,P11,R11,T11)</f>
        <v>374</v>
      </c>
      <c r="V11" s="2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7"/>
      <c r="AV11" s="17"/>
      <c r="AW11" s="17"/>
      <c r="AX11" s="17"/>
    </row>
    <row r="12" spans="1:50" s="16" customFormat="1" ht="13.8" x14ac:dyDescent="0.3">
      <c r="A12" s="29">
        <v>69</v>
      </c>
      <c r="B12" t="s">
        <v>105</v>
      </c>
      <c r="C12" t="s">
        <v>104</v>
      </c>
      <c r="D12" s="3">
        <v>46</v>
      </c>
      <c r="E12" s="28" t="s">
        <v>23</v>
      </c>
      <c r="F12" s="23">
        <v>65</v>
      </c>
      <c r="G12" s="23">
        <v>186.8</v>
      </c>
      <c r="H12">
        <f>'Bench Scores'!E70</f>
        <v>345</v>
      </c>
      <c r="I12" s="21">
        <f>'Bench Scores'!F70</f>
        <v>1.4544688026981452</v>
      </c>
      <c r="J12">
        <v>70</v>
      </c>
      <c r="K12">
        <f>'Sit Up Scores'!D70</f>
        <v>52</v>
      </c>
      <c r="L12">
        <f>(IF(OR($E12="m",$E12="M"),IF(($D12&gt;=20)*($D12&lt;=29),IF($K12&lt;=17,0,IF($K12&gt;62,45+INT(("$e4j3"-C468)/2),$K12-17)),IF(($D12&gt;=30)*($D12&lt;=39),IF($K12&lt;=12,0,IF($K12&gt;57,45+INT(($K12-57)/2),$K12-12)),IF(($D12&gt;=40)*($D12&lt;=49),IF($K12&lt;=7,0,IF($K12&gt;52,45+INT(($K12-52)/2),$K12-7)),IF($D12&gt;=50,IF($K12&lt;=5,0,IF($K12&gt;50,45+INT(($K12-50)/2),$K12-5)),"AGE!")))),IF(OR($E12="f",$E12="F"),IF(($D12&gt;=20)*($D12&lt;=29),IF($K12&lt;=14,0,IF($K12&gt;59,45+INT(($K12-59)/2),$K12-14)),IF(($D12&gt;=30)*($D12&lt;=39),IF($K12&lt;=11,0,IF($K12&gt;56,45+INT(($K12-56)/2),$K12-11)),IF($D12&gt;=40,IF($K12&lt;=5,0,IF($K12&gt;50,45+INT(($K12-50)/2),$K12-5)),"AGE!"))),"Gender!")))</f>
        <v>45</v>
      </c>
      <c r="M12">
        <f>'Sit &amp; Reach Scores'!D70</f>
        <v>41</v>
      </c>
      <c r="N12">
        <f>IF(M12=0,0,(IF(OR($E12="m",$E12="M"),IF(($D12&gt;=20)*($D12&lt;=29),M12-3,IF(($D12&gt;=30)*($D12&lt;=39),M12-1,IF(($D12&gt;=40)*($D12&lt;=49),M12-1,IF($D12&gt;=50,M12+3,"AGE!")))),IF(OR($E12="f",$E12="F"),IF(($D12&gt;=20)*($D12&lt;=29),M12-5,IF(($D12&gt;=30)*($D12&lt;=39),M12-5,IF($D12&gt;=40,M12-1,"AGE!"))),"Gender!"))))</f>
        <v>40</v>
      </c>
      <c r="O12">
        <f>'Pull Up Scores'!D70</f>
        <v>35</v>
      </c>
      <c r="P12">
        <f>(IF(OR($E12="m",$E12="M"),IF(($D12&gt;=20)*($D12&lt;=29),IF($O12=0,0,IF($O12&lt;=19,3*($O12+2),IF($O12=20,65,$O12+45))),IF(($D12&gt;=30)*($D12&lt;=39),IF($O12=0,0,IF($O12&lt;=18,3*($O12+3),IF($O12=19,65,$O12+46))),IF(($D12&gt;=40)*($D12&lt;=49),IF($O12=0,0,IF($O12&lt;=16,3*($O12+5),IF($O12=17,65,$O12+48))),IF($D12&gt;=50,IF($O12=0,0,IF($O12&lt;=15,3*($O12+6),IF($O12=16,65,$O12+49))),"AGE!")))),IF(OR($E12="f",$E12="F"),IF(($D12&gt;=20)*($D12&lt;=29),IF($O12=0,0,IF($O12&lt;=14,3*($O12+7),IF($O12=15,65,$O12+50))),IF(($D12&gt;=30)*($D12&lt;=39),IF($O12=0,0,IF($O12&lt;=14,3*($O12+7),IF($O12=15,65,$O12+50))),IF($D12&gt;=40,IF($O12=0,0,IF($O12&lt;=13,3*($O12+8),IF($O12=14,65,$O12+51))),"AGE!"))),"Gender!")))</f>
        <v>83</v>
      </c>
      <c r="Q12" s="9">
        <f>'1.5 Mile Run Scores'!D70</f>
        <v>8.4837962962962966E-3</v>
      </c>
      <c r="R12">
        <f>(IF(OR($E12="m",$E12="M"),IF(($D12&gt;=20)*($D12&lt;=29),LOOKUP(Q12,'[1]XX Run Calc XX'!$A$2:$A$140,'[1]XX Run Calc XX'!$C$2:$C$140),IF(($D12&gt;=30)*($D12&lt;=39),LOOKUP(Q12,'[1]XX Run Calc XX'!$A$2:$A$140,'[1]XX Run Calc XX'!$D$2:$D$140),IF(($D12&gt;=40)*($D12&lt;=49),LOOKUP(Q12,'[1]XX Run Calc XX'!$A$2:$A$140,'[1]XX Run Calc XX'!$E$2:$E$140),IF($D12&gt;=50,LOOKUP(Q12,'[1]XX Run Calc XX'!$A$2:$A$140,'[1]XX Run Calc XX'!$F$2:$F$140),"AGE!")))),IF(OR($E12="f",$E12="F"),IF(($D12&gt;=20)*($D12&lt;=29),LOOKUP(Q12,'[1]XX Run Calc XX'!$A$2:$A$140,'[1]XX Run Calc XX'!$I$2:$I$140),IF(($D12&gt;=30)*($D12&lt;=39),LOOKUP(Q12,'[1]XX Run Calc XX'!$A$2:$A$140,'[1]XX Run Calc XX'!$J$2:$J$140),IF($D12&gt;=40,LOOKUP(Q12,'[1]XX Run Calc XX'!$A$2:$A$140,'[1]XX Run Calc XX'!$K$2:$K$140),"AGE!"))),"Gender!")))</f>
        <v>81</v>
      </c>
      <c r="S12" s="9">
        <f>'Agility Scores'!D70</f>
        <v>8.0011574074074067E-4</v>
      </c>
      <c r="T12">
        <v>51</v>
      </c>
      <c r="U12">
        <f>SUM(J12,L12,N12,P12,R12,T12)</f>
        <v>370</v>
      </c>
      <c r="V12" s="2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7"/>
      <c r="AV12" s="17"/>
      <c r="AW12" s="17"/>
      <c r="AX12" s="17"/>
    </row>
    <row r="13" spans="1:50" s="16" customFormat="1" ht="13.8" x14ac:dyDescent="0.3">
      <c r="A13" s="29">
        <v>23</v>
      </c>
      <c r="B13" t="s">
        <v>50</v>
      </c>
      <c r="C13" t="s">
        <v>51</v>
      </c>
      <c r="D13" s="3">
        <v>50</v>
      </c>
      <c r="E13" s="28" t="s">
        <v>23</v>
      </c>
      <c r="F13" s="23">
        <v>68</v>
      </c>
      <c r="G13" s="23">
        <v>202</v>
      </c>
      <c r="H13">
        <f>'Bench Scores'!E24</f>
        <v>345</v>
      </c>
      <c r="I13" s="21">
        <f>'Bench Scores'!F24</f>
        <v>2.0011600928074245</v>
      </c>
      <c r="J13">
        <f>IF(H13=0,0,(IF(OR($E13="m",$E13="M"),IF(($D13&gt;=20)*($D13&lt;=29),INT(2*(((100*($H13/$G13))-25)/5)),IF(($D13&gt;=30)*($D13&lt;=39),INT(2*((100*($H13/$G13)-20)/5)),IF(($D13&gt;=40)*($D13&lt;=49),INT(2*((100*($H13/$G13)-10)/5)),IF($D13&gt;=50,INT(2*(((100*($H13/$G13)))/5)),"AGE!")))),IF(OR($E13="f",$E13="F"),IF(($D13&gt;=20)*($D13&lt;=29),INT(2*(((100*($H13/$G13)))/5)),IF(($D13&gt;=30)*($D13&lt;=39),INT(2*((100*($H13/$G13)+5)/5)),IF($D13&gt;=40,INT(2*((100*($H13/$G13)+10)/5)),"AGE!"))),"Gender!"))))</f>
        <v>68</v>
      </c>
      <c r="K13">
        <f>'Sit Up Scores'!D24</f>
        <v>49</v>
      </c>
      <c r="L13">
        <f>(IF(OR($E13="m",$E13="M"),IF(($D13&gt;=20)*($D13&lt;=29),IF($K13&lt;=17,0,IF($K13&gt;62,45+INT(("$e4j3"-C469)/2),$K13-17)),IF(($D13&gt;=30)*($D13&lt;=39),IF($K13&lt;=12,0,IF($K13&gt;57,45+INT(($K13-57)/2),$K13-12)),IF(($D13&gt;=40)*($D13&lt;=49),IF($K13&lt;=7,0,IF($K13&gt;52,45+INT(($K13-52)/2),$K13-7)),IF($D13&gt;=50,IF($K13&lt;=5,0,IF($K13&gt;50,45+INT(($K13-50)/2),$K13-5)),"AGE!")))),IF(OR($E13="f",$E13="F"),IF(($D13&gt;=20)*($D13&lt;=29),IF($K13&lt;=14,0,IF($K13&gt;59,45+INT(($K13-59)/2),$K13-14)),IF(($D13&gt;=30)*($D13&lt;=39),IF($K13&lt;=11,0,IF($K13&gt;56,45+INT(($K13-56)/2),$K13-11)),IF($D13&gt;=40,IF($K13&lt;=5,0,IF($K13&gt;50,45+INT(($K13-50)/2),$K13-5)),"AGE!"))),"Gender!")))</f>
        <v>44</v>
      </c>
      <c r="M13">
        <f>'Sit &amp; Reach Scores'!D24</f>
        <v>36</v>
      </c>
      <c r="N13">
        <f>IF(M13=0,0,(IF(OR($E13="m",$E13="M"),IF(($D13&gt;=20)*($D13&lt;=29),M13-3,IF(($D13&gt;=30)*($D13&lt;=39),M13-1,IF(($D13&gt;=40)*($D13&lt;=49),M13-1,IF($D13&gt;=50,M13+3,"AGE!")))),IF(OR($E13="f",$E13="F"),IF(($D13&gt;=20)*($D13&lt;=29),M13-5,IF(($D13&gt;=30)*($D13&lt;=39),M13-5,IF($D13&gt;=40,M13-1,"AGE!"))),"Gender!"))))</f>
        <v>39</v>
      </c>
      <c r="O13">
        <f>'Pull Up Scores'!D24</f>
        <v>32</v>
      </c>
      <c r="P13">
        <f>(IF(OR($E13="m",$E13="M"),IF(($D13&gt;=20)*($D13&lt;=29),IF($O13=0,0,IF($O13&lt;=19,3*($O13+2),IF($O13=20,65,$O13+45))),IF(($D13&gt;=30)*($D13&lt;=39),IF($O13=0,0,IF($O13&lt;=18,3*($O13+3),IF($O13=19,65,$O13+46))),IF(($D13&gt;=40)*($D13&lt;=49),IF($O13=0,0,IF($O13&lt;=16,3*($O13+5),IF($O13=17,65,$O13+48))),IF($D13&gt;=50,IF($O13=0,0,IF($O13&lt;=15,3*($O13+6),IF($O13=16,65,$O13+49))),"AGE!")))),IF(OR($E13="f",$E13="F"),IF(($D13&gt;=20)*($D13&lt;=29),IF($O13=0,0,IF($O13&lt;=14,3*($O13+7),IF($O13=15,65,$O13+50))),IF(($D13&gt;=30)*($D13&lt;=39),IF($O13=0,0,IF($O13&lt;=14,3*($O13+7),IF($O13=15,65,$O13+50))),IF($D13&gt;=40,IF($O13=0,0,IF($O13&lt;=13,3*($O13+8),IF($O13=14,65,$O13+51))),"AGE!"))),"Gender!")))</f>
        <v>81</v>
      </c>
      <c r="Q13" s="9">
        <f>'1.5 Mile Run Scores'!D24</f>
        <v>7.905092592592592E-3</v>
      </c>
      <c r="R13">
        <f>(IF(OR($E13="m",$E13="M"),IF(($D13&gt;=20)*($D13&lt;=29),LOOKUP(Q13,'[1]XX Run Calc XX'!$A$2:$A$140,'[1]XX Run Calc XX'!$C$2:$C$140),IF(($D13&gt;=30)*($D13&lt;=39),LOOKUP(Q13,'[1]XX Run Calc XX'!$A$2:$A$140,'[1]XX Run Calc XX'!$D$2:$D$140),IF(($D13&gt;=40)*($D13&lt;=49),LOOKUP(Q13,'[1]XX Run Calc XX'!$A$2:$A$140,'[1]XX Run Calc XX'!$E$2:$E$140),IF($D13&gt;=50,LOOKUP(Q13,'[1]XX Run Calc XX'!$A$2:$A$140,'[1]XX Run Calc XX'!$F$2:$F$140),"AGE!")))),IF(OR($E13="f",$E13="F"),IF(($D13&gt;=20)*($D13&lt;=29),LOOKUP(Q13,'[1]XX Run Calc XX'!$A$2:$A$140,'[1]XX Run Calc XX'!$I$2:$I$140),IF(($D13&gt;=30)*($D13&lt;=39),LOOKUP(Q13,'[1]XX Run Calc XX'!$A$2:$A$140,'[1]XX Run Calc XX'!$J$2:$J$140),IF($D13&gt;=40,LOOKUP(Q13,'[1]XX Run Calc XX'!$A$2:$A$140,'[1]XX Run Calc XX'!$K$2:$K$140),"AGE!"))),"Gender!")))</f>
        <v>98</v>
      </c>
      <c r="S13" s="9">
        <f>'Agility Scores'!D24</f>
        <v>9.6932870370370369E-4</v>
      </c>
      <c r="T13">
        <f>LOOKUP($S13,'XX Ag Calc XX'!$A$3:$A$122,'XX Ag Calc XX'!$C$3:$C$122)</f>
        <v>36</v>
      </c>
      <c r="U13">
        <f>SUM(J13,L13,N13,P13,R13,T13)</f>
        <v>366</v>
      </c>
      <c r="V13" s="2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7"/>
      <c r="AV13" s="17"/>
      <c r="AW13" s="17"/>
      <c r="AX13" s="17"/>
    </row>
    <row r="14" spans="1:50" s="16" customFormat="1" ht="13.8" x14ac:dyDescent="0.3">
      <c r="A14" s="29">
        <v>27</v>
      </c>
      <c r="B14" t="s">
        <v>170</v>
      </c>
      <c r="C14" t="s">
        <v>55</v>
      </c>
      <c r="D14" s="3">
        <v>31</v>
      </c>
      <c r="E14" s="28" t="s">
        <v>23</v>
      </c>
      <c r="F14" s="23">
        <v>71</v>
      </c>
      <c r="G14" s="24">
        <v>204</v>
      </c>
      <c r="H14">
        <f>'Bench Scores'!E28</f>
        <v>380</v>
      </c>
      <c r="I14" s="21">
        <f>'Bench Scores'!F28</f>
        <v>2.823179791976226</v>
      </c>
      <c r="J14">
        <f>IF(H14=0,0,(IF(OR($E14="m",$E14="M"),IF(($D14&gt;=20)*($D14&lt;=29),INT(2*(((100*($H14/$G14))-25)/5)),IF(($D14&gt;=30)*($D14&lt;=39),INT(2*((100*($H14/$G14)-20)/5)),IF(($D14&gt;=40)*($D14&lt;=49),INT(2*((100*($H14/$G14)-10)/5)),IF($D14&gt;=50,INT(2*(((100*($H14/$G14)))/5)),"AGE!")))),IF(OR($E14="f",$E14="F"),IF(($D14&gt;=20)*($D14&lt;=29),INT(2*(((100*($H14/$G14)))/5)),IF(($D14&gt;=30)*($D14&lt;=39),INT(2*((100*($H14/$G14)+5)/5)),IF($D14&gt;=40,INT(2*((100*($H14/$G14)+10)/5)),"AGE!"))),"Gender!"))))</f>
        <v>66</v>
      </c>
      <c r="K14">
        <f>'Sit Up Scores'!D28</f>
        <v>61</v>
      </c>
      <c r="L14">
        <f>(IF(OR($E14="m",$E14="M"),IF(($D14&gt;=20)*($D14&lt;=29),IF($K14&lt;=17,0,IF($K14&gt;62,45+INT(("$e4j3"-C470)/2),$K14-17)),IF(($D14&gt;=30)*($D14&lt;=39),IF($K14&lt;=12,0,IF($K14&gt;57,45+INT(($K14-57)/2),$K14-12)),IF(($D14&gt;=40)*($D14&lt;=49),IF($K14&lt;=7,0,IF($K14&gt;52,45+INT(($K14-52)/2),$K14-7)),IF($D14&gt;=50,IF($K14&lt;=5,0,IF($K14&gt;50,45+INT(($K14-50)/2),$K14-5)),"AGE!")))),IF(OR($E14="f",$E14="F"),IF(($D14&gt;=20)*($D14&lt;=29),IF($K14&lt;=14,0,IF($K14&gt;59,45+INT(($K14-59)/2),$K14-14)),IF(($D14&gt;=30)*($D14&lt;=39),IF($K14&lt;=11,0,IF($K14&gt;56,45+INT(($K14-56)/2),$K14-11)),IF($D14&gt;=40,IF($K14&lt;=5,0,IF($K14&gt;50,45+INT(($K14-50)/2),$K14-5)),"AGE!"))),"Gender!")))</f>
        <v>47</v>
      </c>
      <c r="M14">
        <f>'Sit &amp; Reach Scores'!D28</f>
        <v>31</v>
      </c>
      <c r="N14">
        <f>IF(M14=0,0,(IF(OR($E14="m",$E14="M"),IF(($D14&gt;=20)*($D14&lt;=29),M14-3,IF(($D14&gt;=30)*($D14&lt;=39),M14-1,IF(($D14&gt;=40)*($D14&lt;=49),M14-1,IF($D14&gt;=50,M14+3,"AGE!")))),IF(OR($E14="f",$E14="F"),IF(($D14&gt;=20)*($D14&lt;=29),M14-5,IF(($D14&gt;=30)*($D14&lt;=39),M14-5,IF($D14&gt;=40,M14-1,"AGE!"))),"Gender!"))))</f>
        <v>30</v>
      </c>
      <c r="O14">
        <f>'Pull Up Scores'!D28</f>
        <v>29</v>
      </c>
      <c r="P14">
        <f>(IF(OR($E14="m",$E14="M"),IF(($D14&gt;=20)*($D14&lt;=29),IF($O14=0,0,IF($O14&lt;=19,3*($O14+2),IF($O14=20,65,$O14+45))),IF(($D14&gt;=30)*($D14&lt;=39),IF($O14=0,0,IF($O14&lt;=18,3*($O14+3),IF($O14=19,65,$O14+46))),IF(($D14&gt;=40)*($D14&lt;=49),IF($O14=0,0,IF($O14&lt;=16,3*($O14+5),IF($O14=17,65,$O14+48))),IF($D14&gt;=50,IF($O14=0,0,IF($O14&lt;=15,3*($O14+6),IF($O14=16,65,$O14+49))),"AGE!")))),IF(OR($E14="f",$E14="F"),IF(($D14&gt;=20)*($D14&lt;=29),IF($O14=0,0,IF($O14&lt;=14,3*($O14+7),IF($O14=15,65,$O14+50))),IF(($D14&gt;=30)*($D14&lt;=39),IF($O14=0,0,IF($O14&lt;=14,3*($O14+7),IF($O14=15,65,$O14+50))),IF($D14&gt;=40,IF($O14=0,0,IF($O14&lt;=13,3*($O14+8),IF($O14=14,65,$O14+51))),"AGE!"))),"Gender!")))</f>
        <v>75</v>
      </c>
      <c r="Q14" s="9">
        <f>'1.5 Mile Run Scores'!D28</f>
        <v>6.3657407407407404E-3</v>
      </c>
      <c r="R14">
        <v>96</v>
      </c>
      <c r="S14" s="9">
        <f>'Agility Scores'!D28</f>
        <v>7.8634259259259261E-4</v>
      </c>
      <c r="T14">
        <f>LOOKUP($S14,'XX Ag Calc XX'!$A$3:$A$122,'XX Ag Calc XX'!$C$3:$C$122)</f>
        <v>52</v>
      </c>
      <c r="U14">
        <f>SUM(J14,L14,N14,P14,R14,T14)</f>
        <v>366</v>
      </c>
      <c r="V14" s="2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7"/>
      <c r="AV14" s="17"/>
      <c r="AW14" s="17"/>
      <c r="AX14" s="17"/>
    </row>
    <row r="15" spans="1:50" s="16" customFormat="1" ht="13.8" x14ac:dyDescent="0.3">
      <c r="A15" s="29">
        <v>33</v>
      </c>
      <c r="B15" t="s">
        <v>62</v>
      </c>
      <c r="C15" t="s">
        <v>63</v>
      </c>
      <c r="D15" s="3">
        <v>34</v>
      </c>
      <c r="E15" s="28" t="s">
        <v>23</v>
      </c>
      <c r="F15" s="23">
        <v>73</v>
      </c>
      <c r="G15" s="24">
        <v>201</v>
      </c>
      <c r="H15">
        <f>'Bench Scores'!E34</f>
        <v>305</v>
      </c>
      <c r="I15" s="21">
        <f>'Bench Scores'!F34</f>
        <v>1.5326633165829147</v>
      </c>
      <c r="J15">
        <v>53</v>
      </c>
      <c r="K15">
        <f>'Sit Up Scores'!D34</f>
        <v>56</v>
      </c>
      <c r="L15">
        <f>(IF(OR($E15="m",$E15="M"),IF(($D15&gt;=20)*($D15&lt;=29),IF($K15&lt;=17,0,IF($K15&gt;62,45+INT(("$e4j3"-C471)/2),$K15-17)),IF(($D15&gt;=30)*($D15&lt;=39),IF($K15&lt;=12,0,IF($K15&gt;57,45+INT(($K15-57)/2),$K15-12)),IF(($D15&gt;=40)*($D15&lt;=49),IF($K15&lt;=7,0,IF($K15&gt;52,45+INT(($K15-52)/2),$K15-7)),IF($D15&gt;=50,IF($K15&lt;=5,0,IF($K15&gt;50,45+INT(($K15-50)/2),$K15-5)),"AGE!")))),IF(OR($E15="f",$E15="F"),IF(($D15&gt;=20)*($D15&lt;=29),IF($K15&lt;=14,0,IF($K15&gt;59,45+INT(($K15-59)/2),$K15-14)),IF(($D15&gt;=30)*($D15&lt;=39),IF($K15&lt;=11,0,IF($K15&gt;56,45+INT(($K15-56)/2),$K15-11)),IF($D15&gt;=40,IF($K15&lt;=5,0,IF($K15&gt;50,45+INT(($K15-50)/2),$K15-5)),"AGE!"))),"Gender!")))</f>
        <v>44</v>
      </c>
      <c r="M15">
        <f>'Sit &amp; Reach Scores'!D34</f>
        <v>38</v>
      </c>
      <c r="N15">
        <f>IF(M15=0,0,(IF(OR($E15="m",$E15="M"),IF(($D15&gt;=20)*($D15&lt;=29),M15-3,IF(($D15&gt;=30)*($D15&lt;=39),M15-1,IF(($D15&gt;=40)*($D15&lt;=49),M15-1,IF($D15&gt;=50,M15+3,"AGE!")))),IF(OR($E15="f",$E15="F"),IF(($D15&gt;=20)*($D15&lt;=29),M15-5,IF(($D15&gt;=30)*($D15&lt;=39),M15-5,IF($D15&gt;=40,M15-1,"AGE!"))),"Gender!"))))</f>
        <v>37</v>
      </c>
      <c r="O15">
        <f>'Pull Up Scores'!D34</f>
        <v>40</v>
      </c>
      <c r="P15">
        <f>(IF(OR($E15="m",$E15="M"),IF(($D15&gt;=20)*($D15&lt;=29),IF($O15=0,0,IF($O15&lt;=19,3*($O15+2),IF($O15=20,65,$O15+45))),IF(($D15&gt;=30)*($D15&lt;=39),IF($O15=0,0,IF($O15&lt;=18,3*($O15+3),IF($O15=19,65,$O15+46))),IF(($D15&gt;=40)*($D15&lt;=49),IF($O15=0,0,IF($O15&lt;=16,3*($O15+5),IF($O15=17,65,$O15+48))),IF($D15&gt;=50,IF($O15=0,0,IF($O15&lt;=15,3*($O15+6),IF($O15=16,65,$O15+49))),"AGE!")))),IF(OR($E15="f",$E15="F"),IF(($D15&gt;=20)*($D15&lt;=29),IF($O15=0,0,IF($O15&lt;=14,3*($O15+7),IF($O15=15,65,$O15+50))),IF(($D15&gt;=30)*($D15&lt;=39),IF($O15=0,0,IF($O15&lt;=14,3*($O15+7),IF($O15=15,65,$O15+50))),IF($D15&gt;=40,IF($O15=0,0,IF($O15&lt;=13,3*($O15+8),IF($O15=14,65,$O15+51))),"AGE!"))),"Gender!")))</f>
        <v>86</v>
      </c>
      <c r="Q15" s="9">
        <f>'1.5 Mile Run Scores'!D34</f>
        <v>6.9212962962962961E-3</v>
      </c>
      <c r="R15">
        <f>(IF(OR($E15="m",$E15="M"),IF(($D15&gt;=20)*($D15&lt;=29),LOOKUP(Q15,'[1]XX Run Calc XX'!$A$2:$A$140,'[1]XX Run Calc XX'!$C$2:$C$140),IF(($D15&gt;=30)*($D15&lt;=39),LOOKUP(Q15,'[1]XX Run Calc XX'!$A$2:$A$140,'[1]XX Run Calc XX'!$D$2:$D$140),IF(($D15&gt;=40)*($D15&lt;=49),LOOKUP(Q15,'[1]XX Run Calc XX'!$A$2:$A$140,'[1]XX Run Calc XX'!$E$2:$E$140),IF($D15&gt;=50,LOOKUP(Q15,'[1]XX Run Calc XX'!$A$2:$A$140,'[1]XX Run Calc XX'!$F$2:$F$140),"AGE!")))),IF(OR($E15="f",$E15="F"),IF(($D15&gt;=20)*($D15&lt;=29),LOOKUP(Q15,'[1]XX Run Calc XX'!$A$2:$A$140,'[1]XX Run Calc XX'!$I$2:$I$140),IF(($D15&gt;=30)*($D15&lt;=39),LOOKUP(Q15,'[1]XX Run Calc XX'!$A$2:$A$140,'[1]XX Run Calc XX'!$J$2:$J$140),IF($D15&gt;=40,LOOKUP(Q15,'[1]XX Run Calc XX'!$A$2:$A$140,'[1]XX Run Calc XX'!$K$2:$K$140),"AGE!"))),"Gender!")))</f>
        <v>92</v>
      </c>
      <c r="S15" s="9">
        <f>'Agility Scores'!D34</f>
        <v>7.6967592592592593E-4</v>
      </c>
      <c r="T15">
        <f>LOOKUP($S15,'XX Ag Calc XX'!$A$3:$A$122,'XX Ag Calc XX'!$C$3:$C$122)</f>
        <v>53</v>
      </c>
      <c r="U15">
        <f>SUM(J15,L15,N15,P15,R15,T15)</f>
        <v>365</v>
      </c>
      <c r="V15" s="2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7"/>
      <c r="AV15" s="17"/>
      <c r="AW15" s="17"/>
      <c r="AX15" s="17"/>
    </row>
    <row r="16" spans="1:50" s="16" customFormat="1" ht="13.8" x14ac:dyDescent="0.3">
      <c r="A16" s="29">
        <v>82</v>
      </c>
      <c r="B16" t="s">
        <v>120</v>
      </c>
      <c r="C16" t="s">
        <v>121</v>
      </c>
      <c r="D16" s="3">
        <v>31</v>
      </c>
      <c r="E16" s="28" t="s">
        <v>23</v>
      </c>
      <c r="F16" s="23">
        <v>71</v>
      </c>
      <c r="G16" s="23">
        <v>201</v>
      </c>
      <c r="H16">
        <f>'Bench Scores'!E83</f>
        <v>335</v>
      </c>
      <c r="I16" s="21">
        <f>'Bench Scores'!F83</f>
        <v>1.558139534883721</v>
      </c>
      <c r="J16">
        <v>59</v>
      </c>
      <c r="K16">
        <f>'Sit Up Scores'!D83</f>
        <v>54</v>
      </c>
      <c r="L16">
        <f>(IF(OR($E16="m",$E16="M"),IF(($D16&gt;=20)*($D16&lt;=29),IF($K16&lt;=17,0,IF($K16&gt;62,45+INT(("$e4j3"-C472)/2),$K16-17)),IF(($D16&gt;=30)*($D16&lt;=39),IF($K16&lt;=12,0,IF($K16&gt;57,45+INT(($K16-57)/2),$K16-12)),IF(($D16&gt;=40)*($D16&lt;=49),IF($K16&lt;=7,0,IF($K16&gt;52,45+INT(($K16-52)/2),$K16-7)),IF($D16&gt;=50,IF($K16&lt;=5,0,IF($K16&gt;50,45+INT(($K16-50)/2),$K16-5)),"AGE!")))),IF(OR($E16="f",$E16="F"),IF(($D16&gt;=20)*($D16&lt;=29),IF($K16&lt;=14,0,IF($K16&gt;59,45+INT(($K16-59)/2),$K16-14)),IF(($D16&gt;=30)*($D16&lt;=39),IF($K16&lt;=11,0,IF($K16&gt;56,45+INT(($K16-56)/2),$K16-11)),IF($D16&gt;=40,IF($K16&lt;=5,0,IF($K16&gt;50,45+INT(($K16-50)/2),$K16-5)),"AGE!"))),"Gender!")))</f>
        <v>42</v>
      </c>
      <c r="M16">
        <f>'Sit &amp; Reach Scores'!D83</f>
        <v>39</v>
      </c>
      <c r="N16">
        <f>IF(M16=0,0,(IF(OR($E16="m",$E16="M"),IF(($D16&gt;=20)*($D16&lt;=29),M16-3,IF(($D16&gt;=30)*($D16&lt;=39),M16-1,IF(($D16&gt;=40)*($D16&lt;=49),M16-1,IF($D16&gt;=50,M16+3,"AGE!")))),IF(OR($E16="f",$E16="F"),IF(($D16&gt;=20)*($D16&lt;=29),M16-5,IF(($D16&gt;=30)*($D16&lt;=39),M16-5,IF($D16&gt;=40,M16-1,"AGE!"))),"Gender!"))))</f>
        <v>38</v>
      </c>
      <c r="O16">
        <f>'Pull Up Scores'!D83</f>
        <v>28</v>
      </c>
      <c r="P16">
        <f>(IF(OR($E16="m",$E16="M"),IF(($D16&gt;=20)*($D16&lt;=29),IF($O16=0,0,IF($O16&lt;=19,3*($O16+2),IF($O16=20,65,$O16+45))),IF(($D16&gt;=30)*($D16&lt;=39),IF($O16=0,0,IF($O16&lt;=18,3*($O16+3),IF($O16=19,65,$O16+46))),IF(($D16&gt;=40)*($D16&lt;=49),IF($O16=0,0,IF($O16&lt;=16,3*($O16+5),IF($O16=17,65,$O16+48))),IF($D16&gt;=50,IF($O16=0,0,IF($O16&lt;=15,3*($O16+6),IF($O16=16,65,$O16+49))),"AGE!")))),IF(OR($E16="f",$E16="F"),IF(($D16&gt;=20)*($D16&lt;=29),IF($O16=0,0,IF($O16&lt;=14,3*($O16+7),IF($O16=15,65,$O16+50))),IF(($D16&gt;=30)*($D16&lt;=39),IF($O16=0,0,IF($O16&lt;=14,3*($O16+7),IF($O16=15,65,$O16+50))),IF($D16&gt;=40,IF($O16=0,0,IF($O16&lt;=13,3*($O16+8),IF($O16=14,65,$O16+51))),"AGE!"))),"Gender!")))</f>
        <v>74</v>
      </c>
      <c r="Q16" s="9">
        <f>'1.5 Mile Run Scores'!D83</f>
        <v>5.9027777777777776E-3</v>
      </c>
      <c r="R16">
        <v>100</v>
      </c>
      <c r="S16" s="9">
        <f>'Agility Scores'!D83</f>
        <v>8.2719907407407406E-4</v>
      </c>
      <c r="T16">
        <f>LOOKUP($S16,'XX Ag Calc XX'!$A$3:$A$122,'XX Ag Calc XX'!$C$3:$C$122)</f>
        <v>48</v>
      </c>
      <c r="U16">
        <f>SUM(J16,L16,N16,P16,R16,T16)</f>
        <v>361</v>
      </c>
      <c r="V16" s="27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7"/>
      <c r="AV16" s="17"/>
      <c r="AW16" s="17"/>
      <c r="AX16" s="17"/>
    </row>
    <row r="17" spans="1:50" s="16" customFormat="1" ht="13.8" x14ac:dyDescent="0.3">
      <c r="A17" s="29">
        <v>39</v>
      </c>
      <c r="B17" t="s">
        <v>69</v>
      </c>
      <c r="C17" t="s">
        <v>63</v>
      </c>
      <c r="D17" s="3">
        <v>30</v>
      </c>
      <c r="E17" s="28" t="s">
        <v>23</v>
      </c>
      <c r="F17" s="23">
        <v>69</v>
      </c>
      <c r="G17" s="23">
        <v>172</v>
      </c>
      <c r="H17">
        <f>'Bench Scores'!E40</f>
        <v>275</v>
      </c>
      <c r="I17" s="21">
        <f>'Bench Scores'!F40</f>
        <v>1.3070342205323193</v>
      </c>
      <c r="J17">
        <v>56</v>
      </c>
      <c r="K17">
        <f>'Sit Up Scores'!D40</f>
        <v>53</v>
      </c>
      <c r="L17">
        <f>(IF(OR($E17="m",$E17="M"),IF(($D17&gt;=20)*($D17&lt;=29),IF($K17&lt;=17,0,IF($K17&gt;62,45+INT(("$e4j3"-C473)/2),$K17-17)),IF(($D17&gt;=30)*($D17&lt;=39),IF($K17&lt;=12,0,IF($K17&gt;57,45+INT(($K17-57)/2),$K17-12)),IF(($D17&gt;=40)*($D17&lt;=49),IF($K17&lt;=7,0,IF($K17&gt;52,45+INT(($K17-52)/2),$K17-7)),IF($D17&gt;=50,IF($K17&lt;=5,0,IF($K17&gt;50,45+INT(($K17-50)/2),$K17-5)),"AGE!")))),IF(OR($E17="f",$E17="F"),IF(($D17&gt;=20)*($D17&lt;=29),IF($K17&lt;=14,0,IF($K17&gt;59,45+INT(($K17-59)/2),$K17-14)),IF(($D17&gt;=30)*($D17&lt;=39),IF($K17&lt;=11,0,IF($K17&gt;56,45+INT(($K17-56)/2),$K17-11)),IF($D17&gt;=40,IF($K17&lt;=5,0,IF($K17&gt;50,45+INT(($K17-50)/2),$K17-5)),"AGE!"))),"Gender!")))</f>
        <v>41</v>
      </c>
      <c r="M17">
        <f>'Sit &amp; Reach Scores'!D40</f>
        <v>51</v>
      </c>
      <c r="N17">
        <f>IF(M17=0,0,(IF(OR($E17="m",$E17="M"),IF(($D17&gt;=20)*($D17&lt;=29),M17-3,IF(($D17&gt;=30)*($D17&lt;=39),M17-1,IF(($D17&gt;=40)*($D17&lt;=49),M17-1,IF($D17&gt;=50,M17+3,"AGE!")))),IF(OR($E17="f",$E17="F"),IF(($D17&gt;=20)*($D17&lt;=29),M17-5,IF(($D17&gt;=30)*($D17&lt;=39),M17-5,IF($D17&gt;=40,M17-1,"AGE!"))),"Gender!"))))</f>
        <v>50</v>
      </c>
      <c r="O17">
        <f>'Pull Up Scores'!D40</f>
        <v>34</v>
      </c>
      <c r="P17">
        <f>(IF(OR($E17="m",$E17="M"),IF(($D17&gt;=20)*($D17&lt;=29),IF($O17=0,0,IF($O17&lt;=19,3*($O17+2),IF($O17=20,65,$O17+45))),IF(($D17&gt;=30)*($D17&lt;=39),IF($O17=0,0,IF($O17&lt;=18,3*($O17+3),IF($O17=19,65,$O17+46))),IF(($D17&gt;=40)*($D17&lt;=49),IF($O17=0,0,IF($O17&lt;=16,3*($O17+5),IF($O17=17,65,$O17+48))),IF($D17&gt;=50,IF($O17=0,0,IF($O17&lt;=15,3*($O17+6),IF($O17=16,65,$O17+49))),"AGE!")))),IF(OR($E17="f",$E17="F"),IF(($D17&gt;=20)*($D17&lt;=29),IF($O17=0,0,IF($O17&lt;=14,3*($O17+7),IF($O17=15,65,$O17+50))),IF(($D17&gt;=30)*($D17&lt;=39),IF($O17=0,0,IF($O17&lt;=14,3*($O17+7),IF($O17=15,65,$O17+50))),IF($D17&gt;=40,IF($O17=0,0,IF($O17&lt;=13,3*($O17+8),IF($O17=14,65,$O17+51))),"AGE!"))),"Gender!")))</f>
        <v>80</v>
      </c>
      <c r="Q17" s="9">
        <f>'1.5 Mile Run Scores'!D40</f>
        <v>7.2800925925925923E-3</v>
      </c>
      <c r="R17">
        <f>(IF(OR($E17="m",$E17="M"),IF(($D17&gt;=20)*($D17&lt;=29),LOOKUP(Q17,'[1]XX Run Calc XX'!$A$2:$A$140,'[1]XX Run Calc XX'!$C$2:$C$140),IF(($D17&gt;=30)*($D17&lt;=39),LOOKUP(Q17,'[1]XX Run Calc XX'!$A$2:$A$140,'[1]XX Run Calc XX'!$D$2:$D$140),IF(($D17&gt;=40)*($D17&lt;=49),LOOKUP(Q17,'[1]XX Run Calc XX'!$A$2:$A$140,'[1]XX Run Calc XX'!$E$2:$E$140),IF($D17&gt;=50,LOOKUP(Q17,'[1]XX Run Calc XX'!$A$2:$A$140,'[1]XX Run Calc XX'!$F$2:$F$140),"AGE!")))),IF(OR($E17="f",$E17="F"),IF(($D17&gt;=20)*($D17&lt;=29),LOOKUP(Q17,'[1]XX Run Calc XX'!$A$2:$A$140,'[1]XX Run Calc XX'!$I$2:$I$140),IF(($D17&gt;=30)*($D17&lt;=39),LOOKUP(Q17,'[1]XX Run Calc XX'!$A$2:$A$140,'[1]XX Run Calc XX'!$J$2:$J$140),IF($D17&gt;=40,LOOKUP(Q17,'[1]XX Run Calc XX'!$A$2:$A$140,'[1]XX Run Calc XX'!$K$2:$K$140),"AGE!"))),"Gender!")))</f>
        <v>89</v>
      </c>
      <c r="S17" s="9">
        <f>'Agility Scores'!D40</f>
        <v>9.1435185185185185E-4</v>
      </c>
      <c r="T17">
        <f>LOOKUP($S17,'XX Ag Calc XX'!$A$3:$A$122,'XX Ag Calc XX'!$C$3:$C$122)</f>
        <v>41</v>
      </c>
      <c r="U17">
        <f>SUM(J17,L17,N17,P17,R17,T17)</f>
        <v>357</v>
      </c>
      <c r="V17" s="2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7"/>
      <c r="AV17" s="17"/>
      <c r="AW17" s="17"/>
      <c r="AX17" s="17"/>
    </row>
    <row r="18" spans="1:50" s="17" customFormat="1" ht="13.8" x14ac:dyDescent="0.3">
      <c r="A18" s="29">
        <v>31</v>
      </c>
      <c r="B18" t="s">
        <v>60</v>
      </c>
      <c r="C18" t="s">
        <v>55</v>
      </c>
      <c r="D18" s="3">
        <v>32</v>
      </c>
      <c r="E18" s="28" t="s">
        <v>23</v>
      </c>
      <c r="F18" s="23">
        <v>69</v>
      </c>
      <c r="G18" s="23">
        <v>195.8</v>
      </c>
      <c r="H18">
        <f>'Bench Scores'!E32</f>
        <v>375</v>
      </c>
      <c r="I18" s="21">
        <f>'Bench Scores'!F32</f>
        <v>1.8656716417910448</v>
      </c>
      <c r="J18">
        <v>69</v>
      </c>
      <c r="K18">
        <f>'Sit Up Scores'!D32</f>
        <v>59</v>
      </c>
      <c r="L18">
        <f>(IF(OR($E18="m",$E18="M"),IF(($D18&gt;=20)*($D18&lt;=29),IF($K18&lt;=17,0,IF($K18&gt;62,45+INT(("$e4j3"-C474)/2),$K18-17)),IF(($D18&gt;=30)*($D18&lt;=39),IF($K18&lt;=12,0,IF($K18&gt;57,45+INT(($K18-57)/2),$K18-12)),IF(($D18&gt;=40)*($D18&lt;=49),IF($K18&lt;=7,0,IF($K18&gt;52,45+INT(($K18-52)/2),$K18-7)),IF($D18&gt;=50,IF($K18&lt;=5,0,IF($K18&gt;50,45+INT(($K18-50)/2),$K18-5)),"AGE!")))),IF(OR($E18="f",$E18="F"),IF(($D18&gt;=20)*($D18&lt;=29),IF($K18&lt;=14,0,IF($K18&gt;59,45+INT(($K18-59)/2),$K18-14)),IF(($D18&gt;=30)*($D18&lt;=39),IF($K18&lt;=11,0,IF($K18&gt;56,45+INT(($K18-56)/2),$K18-11)),IF($D18&gt;=40,IF($K18&lt;=5,0,IF($K18&gt;50,45+INT(($K18-50)/2),$K18-5)),"AGE!"))),"Gender!")))</f>
        <v>46</v>
      </c>
      <c r="M18">
        <f>'Sit &amp; Reach Scores'!D32</f>
        <v>33</v>
      </c>
      <c r="N18">
        <f>IF(M18=0,0,(IF(OR($E18="m",$E18="M"),IF(($D18&gt;=20)*($D18&lt;=29),M18-3,IF(($D18&gt;=30)*($D18&lt;=39),M18-1,IF(($D18&gt;=40)*($D18&lt;=49),M18-1,IF($D18&gt;=50,M18+3,"AGE!")))),IF(OR($E18="f",$E18="F"),IF(($D18&gt;=20)*($D18&lt;=29),M18-5,IF(($D18&gt;=30)*($D18&lt;=39),M18-5,IF($D18&gt;=40,M18-1,"AGE!"))),"Gender!"))))</f>
        <v>32</v>
      </c>
      <c r="O18">
        <f>'Pull Up Scores'!D32</f>
        <v>21</v>
      </c>
      <c r="P18">
        <f>(IF(OR($E18="m",$E18="M"),IF(($D18&gt;=20)*($D18&lt;=29),IF($O18=0,0,IF($O18&lt;=19,3*($O18+2),IF($O18=20,65,$O18+45))),IF(($D18&gt;=30)*($D18&lt;=39),IF($O18=0,0,IF($O18&lt;=18,3*($O18+3),IF($O18=19,65,$O18+46))),IF(($D18&gt;=40)*($D18&lt;=49),IF($O18=0,0,IF($O18&lt;=16,3*($O18+5),IF($O18=17,65,$O18+48))),IF($D18&gt;=50,IF($O18=0,0,IF($O18&lt;=15,3*($O18+6),IF($O18=16,65,$O18+49))),"AGE!")))),IF(OR($E18="f",$E18="F"),IF(($D18&gt;=20)*($D18&lt;=29),IF($O18=0,0,IF($O18&lt;=14,3*($O18+7),IF($O18=15,65,$O18+50))),IF(($D18&gt;=30)*($D18&lt;=39),IF($O18=0,0,IF($O18&lt;=14,3*($O18+7),IF($O18=15,65,$O18+50))),IF($D18&gt;=40,IF($O18=0,0,IF($O18&lt;=13,3*($O18+8),IF($O18=14,65,$O18+51))),"AGE!"))),"Gender!")))</f>
        <v>67</v>
      </c>
      <c r="Q18" s="9">
        <f>'1.5 Mile Run Scores'!D32</f>
        <v>6.3657407407407404E-3</v>
      </c>
      <c r="R18">
        <v>96</v>
      </c>
      <c r="S18" s="9">
        <f>'Agility Scores'!D32</f>
        <v>9.0567129629629635E-4</v>
      </c>
      <c r="T18">
        <v>42</v>
      </c>
      <c r="U18">
        <f>SUM(J18,L18,N18,P18,R18,T18)</f>
        <v>352</v>
      </c>
      <c r="V18" s="2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50" s="20" customFormat="1" ht="13.8" x14ac:dyDescent="0.3">
      <c r="A19" s="29">
        <v>35</v>
      </c>
      <c r="B19" t="s">
        <v>65</v>
      </c>
      <c r="C19" t="s">
        <v>63</v>
      </c>
      <c r="D19" s="3">
        <v>30</v>
      </c>
      <c r="E19" s="28" t="s">
        <v>23</v>
      </c>
      <c r="F19" s="23">
        <v>74</v>
      </c>
      <c r="G19" s="24">
        <v>205</v>
      </c>
      <c r="H19">
        <f>'Bench Scores'!E36</f>
        <v>310</v>
      </c>
      <c r="I19" s="21">
        <f>'Bench Scores'!F36</f>
        <v>2.1232876712328768</v>
      </c>
      <c r="J19">
        <f>IF(H19=0,0,(IF(OR($E19="m",$E19="M"),IF(($D19&gt;=20)*($D19&lt;=29),INT(2*(((100*($H19/$G19))-25)/5)),IF(($D19&gt;=30)*($D19&lt;=39),INT(2*((100*($H19/$G19)-20)/5)),IF(($D19&gt;=40)*($D19&lt;=49),INT(2*((100*($H19/$G19)-10)/5)),IF($D19&gt;=50,INT(2*(((100*($H19/$G19)))/5)),"AGE!")))),IF(OR($E19="f",$E19="F"),IF(($D19&gt;=20)*($D19&lt;=29),INT(2*(((100*($H19/$G19)))/5)),IF(($D19&gt;=30)*($D19&lt;=39),INT(2*((100*($H19/$G19)+5)/5)),IF($D19&gt;=40,INT(2*((100*($H19/$G19)+10)/5)),"AGE!"))),"Gender!"))))</f>
        <v>52</v>
      </c>
      <c r="K19">
        <f>'Sit Up Scores'!D36</f>
        <v>54</v>
      </c>
      <c r="L19">
        <f>(IF(OR($E19="m",$E19="M"),IF(($D19&gt;=20)*($D19&lt;=29),IF($K19&lt;=17,0,IF($K19&gt;62,45+INT(("$e4j3"-C475)/2),$K19-17)),IF(($D19&gt;=30)*($D19&lt;=39),IF($K19&lt;=12,0,IF($K19&gt;57,45+INT(($K19-57)/2),$K19-12)),IF(($D19&gt;=40)*($D19&lt;=49),IF($K19&lt;=7,0,IF($K19&gt;52,45+INT(($K19-52)/2),$K19-7)),IF($D19&gt;=50,IF($K19&lt;=5,0,IF($K19&gt;50,45+INT(($K19-50)/2),$K19-5)),"AGE!")))),IF(OR($E19="f",$E19="F"),IF(($D19&gt;=20)*($D19&lt;=29),IF($K19&lt;=14,0,IF($K19&gt;59,45+INT(($K19-59)/2),$K19-14)),IF(($D19&gt;=30)*($D19&lt;=39),IF($K19&lt;=11,0,IF($K19&gt;56,45+INT(($K19-56)/2),$K19-11)),IF($D19&gt;=40,IF($K19&lt;=5,0,IF($K19&gt;50,45+INT(($K19-50)/2),$K19-5)),"AGE!"))),"Gender!")))</f>
        <v>42</v>
      </c>
      <c r="M19">
        <f>'Sit &amp; Reach Scores'!D36</f>
        <v>33</v>
      </c>
      <c r="N19">
        <f>IF(M19=0,0,(IF(OR($E19="m",$E19="M"),IF(($D19&gt;=20)*($D19&lt;=29),M19-3,IF(($D19&gt;=30)*($D19&lt;=39),M19-1,IF(($D19&gt;=40)*($D19&lt;=49),M19-1,IF($D19&gt;=50,M19+3,"AGE!")))),IF(OR($E19="f",$E19="F"),IF(($D19&gt;=20)*($D19&lt;=29),M19-5,IF(($D19&gt;=30)*($D19&lt;=39),M19-5,IF($D19&gt;=40,M19-1,"AGE!"))),"Gender!"))))</f>
        <v>32</v>
      </c>
      <c r="O19">
        <f>'Pull Up Scores'!D36</f>
        <v>33</v>
      </c>
      <c r="P19">
        <f>(IF(OR($E19="m",$E19="M"),IF(($D19&gt;=20)*($D19&lt;=29),IF($O19=0,0,IF($O19&lt;=19,3*($O19+2),IF($O19=20,65,$O19+45))),IF(($D19&gt;=30)*($D19&lt;=39),IF($O19=0,0,IF($O19&lt;=18,3*($O19+3),IF($O19=19,65,$O19+46))),IF(($D19&gt;=40)*($D19&lt;=49),IF($O19=0,0,IF($O19&lt;=16,3*($O19+5),IF($O19=17,65,$O19+48))),IF($D19&gt;=50,IF($O19=0,0,IF($O19&lt;=15,3*($O19+6),IF($O19=16,65,$O19+49))),"AGE!")))),IF(OR($E19="f",$E19="F"),IF(($D19&gt;=20)*($D19&lt;=29),IF($O19=0,0,IF($O19&lt;=14,3*($O19+7),IF($O19=15,65,$O19+50))),IF(($D19&gt;=30)*($D19&lt;=39),IF($O19=0,0,IF($O19&lt;=14,3*($O19+7),IF($O19=15,65,$O19+50))),IF($D19&gt;=40,IF($O19=0,0,IF($O19&lt;=13,3*($O19+8),IF($O19=14,65,$O19+51))),"AGE!"))),"Gender!")))</f>
        <v>79</v>
      </c>
      <c r="Q19" s="9">
        <f>'1.5 Mile Run Scores'!D36</f>
        <v>6.030092592592593E-3</v>
      </c>
      <c r="R19">
        <f>(IF(OR($E19="m",$E19="M"),IF(($D19&gt;=20)*($D19&lt;=29),LOOKUP(Q19,'[1]XX Run Calc XX'!$A$2:$A$140,'[1]XX Run Calc XX'!$C$2:$C$140),IF(($D19&gt;=30)*($D19&lt;=39),LOOKUP(Q19,'[1]XX Run Calc XX'!$A$2:$A$140,'[1]XX Run Calc XX'!$D$2:$D$140),IF(($D19&gt;=40)*($D19&lt;=49),LOOKUP(Q19,'[1]XX Run Calc XX'!$A$2:$A$140,'[1]XX Run Calc XX'!$E$2:$E$140),IF($D19&gt;=50,LOOKUP(Q19,'[1]XX Run Calc XX'!$A$2:$A$140,'[1]XX Run Calc XX'!$F$2:$F$140),"AGE!")))),IF(OR($E19="f",$E19="F"),IF(($D19&gt;=20)*($D19&lt;=29),LOOKUP(Q19,'[1]XX Run Calc XX'!$A$2:$A$140,'[1]XX Run Calc XX'!$I$2:$I$140),IF(($D19&gt;=30)*($D19&lt;=39),LOOKUP(Q19,'[1]XX Run Calc XX'!$A$2:$A$140,'[1]XX Run Calc XX'!$J$2:$J$140),IF($D19&gt;=40,LOOKUP(Q19,'[1]XX Run Calc XX'!$A$2:$A$140,'[1]XX Run Calc XX'!$K$2:$K$140),"AGE!"))),"Gender!")))</f>
        <v>99</v>
      </c>
      <c r="S19" s="9">
        <f>'Agility Scores'!D36</f>
        <v>8.6585648148148156E-4</v>
      </c>
      <c r="T19">
        <f>LOOKUP($S19,'XX Ag Calc XX'!$A$3:$A$122,'XX Ag Calc XX'!$C$3:$C$122)</f>
        <v>45</v>
      </c>
      <c r="U19">
        <f>SUM(J19,L19,N19,P19,R19,T19)</f>
        <v>349</v>
      </c>
      <c r="V19" s="2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7"/>
      <c r="AV19" s="17"/>
      <c r="AW19" s="17"/>
      <c r="AX19" s="17"/>
    </row>
    <row r="20" spans="1:50" s="16" customFormat="1" ht="13.8" x14ac:dyDescent="0.3">
      <c r="A20" s="29">
        <v>25</v>
      </c>
      <c r="B20" t="s">
        <v>54</v>
      </c>
      <c r="C20" t="s">
        <v>55</v>
      </c>
      <c r="D20" s="3">
        <v>39</v>
      </c>
      <c r="E20" s="28" t="s">
        <v>23</v>
      </c>
      <c r="F20" s="23">
        <v>66</v>
      </c>
      <c r="G20" s="23">
        <v>167.8</v>
      </c>
      <c r="H20">
        <f>'Bench Scores'!E26</f>
        <v>310</v>
      </c>
      <c r="I20" s="21">
        <f>'Bench Scores'!F26</f>
        <v>1.834319526627219</v>
      </c>
      <c r="J20">
        <v>66</v>
      </c>
      <c r="K20">
        <f>'Sit Up Scores'!D26</f>
        <v>55</v>
      </c>
      <c r="L20">
        <f>(IF(OR($E20="m",$E20="M"),IF(($D20&gt;=20)*($D20&lt;=29),IF($K20&lt;=17,0,IF($K20&gt;62,45+INT(("$e4j3"-C476)/2),$K20-17)),IF(($D20&gt;=30)*($D20&lt;=39),IF($K20&lt;=12,0,IF($K20&gt;57,45+INT(($K20-57)/2),$K20-12)),IF(($D20&gt;=40)*($D20&lt;=49),IF($K20&lt;=7,0,IF($K20&gt;52,45+INT(($K20-52)/2),$K20-7)),IF($D20&gt;=50,IF($K20&lt;=5,0,IF($K20&gt;50,45+INT(($K20-50)/2),$K20-5)),"AGE!")))),IF(OR($E20="f",$E20="F"),IF(($D20&gt;=20)*($D20&lt;=29),IF($K20&lt;=14,0,IF($K20&gt;59,45+INT(($K20-59)/2),$K20-14)),IF(($D20&gt;=30)*($D20&lt;=39),IF($K20&lt;=11,0,IF($K20&gt;56,45+INT(($K20-56)/2),$K20-11)),IF($D20&gt;=40,IF($K20&lt;=5,0,IF($K20&gt;50,45+INT(($K20-50)/2),$K20-5)),"AGE!"))),"Gender!")))</f>
        <v>43</v>
      </c>
      <c r="M20">
        <f>'Sit &amp; Reach Scores'!D26</f>
        <v>38</v>
      </c>
      <c r="N20">
        <f>IF(M20=0,0,(IF(OR($E20="m",$E20="M"),IF(($D20&gt;=20)*($D20&lt;=29),M20-3,IF(($D20&gt;=30)*($D20&lt;=39),M20-1,IF(($D20&gt;=40)*($D20&lt;=49),M20-1,IF($D20&gt;=50,M20+3,"AGE!")))),IF(OR($E20="f",$E20="F"),IF(($D20&gt;=20)*($D20&lt;=29),M20-5,IF(($D20&gt;=30)*($D20&lt;=39),M20-5,IF($D20&gt;=40,M20-1,"AGE!"))),"Gender!"))))</f>
        <v>37</v>
      </c>
      <c r="O20">
        <f>'Pull Up Scores'!D26</f>
        <v>17</v>
      </c>
      <c r="P20">
        <f>(IF(OR($E20="m",$E20="M"),IF(($D20&gt;=20)*($D20&lt;=29),IF($O20=0,0,IF($O20&lt;=19,3*($O20+2),IF($O20=20,65,$O20+45))),IF(($D20&gt;=30)*($D20&lt;=39),IF($O20=0,0,IF($O20&lt;=18,3*($O20+3),IF($O20=19,65,$O20+46))),IF(($D20&gt;=40)*($D20&lt;=49),IF($O20=0,0,IF($O20&lt;=16,3*($O20+5),IF($O20=17,65,$O20+48))),IF($D20&gt;=50,IF($O20=0,0,IF($O20&lt;=15,3*($O20+6),IF($O20=16,65,$O20+49))),"AGE!")))),IF(OR($E20="f",$E20="F"),IF(($D20&gt;=20)*($D20&lt;=29),IF($O20=0,0,IF($O20&lt;=14,3*($O20+7),IF($O20=15,65,$O20+50))),IF(($D20&gt;=30)*($D20&lt;=39),IF($O20=0,0,IF($O20&lt;=14,3*($O20+7),IF($O20=15,65,$O20+50))),IF($D20&gt;=40,IF($O20=0,0,IF($O20&lt;=13,3*($O20+8),IF($O20=14,65,$O20+51))),"AGE!"))),"Gender!")))</f>
        <v>60</v>
      </c>
      <c r="Q20" s="9">
        <f>'1.5 Mile Run Scores'!D26</f>
        <v>7.0486111111111114E-3</v>
      </c>
      <c r="R20">
        <f>(IF(OR($E20="m",$E20="M"),IF(($D20&gt;=20)*($D20&lt;=29),LOOKUP(Q20,'[1]XX Run Calc XX'!$A$2:$A$140,'[1]XX Run Calc XX'!$C$2:$C$140),IF(($D20&gt;=30)*($D20&lt;=39),LOOKUP(Q20,'[1]XX Run Calc XX'!$A$2:$A$140,'[1]XX Run Calc XX'!$D$2:$D$140),IF(($D20&gt;=40)*($D20&lt;=49),LOOKUP(Q20,'[1]XX Run Calc XX'!$A$2:$A$140,'[1]XX Run Calc XX'!$E$2:$E$140),IF($D20&gt;=50,LOOKUP(Q20,'[1]XX Run Calc XX'!$A$2:$A$140,'[1]XX Run Calc XX'!$F$2:$F$140),"AGE!")))),IF(OR($E20="f",$E20="F"),IF(($D20&gt;=20)*($D20&lt;=29),LOOKUP(Q20,'[1]XX Run Calc XX'!$A$2:$A$140,'[1]XX Run Calc XX'!$I$2:$I$140),IF(($D20&gt;=30)*($D20&lt;=39),LOOKUP(Q20,'[1]XX Run Calc XX'!$A$2:$A$140,'[1]XX Run Calc XX'!$J$2:$J$140),IF($D20&gt;=40,LOOKUP(Q20,'[1]XX Run Calc XX'!$A$2:$A$140,'[1]XX Run Calc XX'!$K$2:$K$140),"AGE!"))),"Gender!")))</f>
        <v>91</v>
      </c>
      <c r="S20" s="9">
        <f>'Agility Scores'!D26</f>
        <v>8.0370370370370372E-4</v>
      </c>
      <c r="T20">
        <v>51</v>
      </c>
      <c r="U20">
        <f>SUM(J20,L20,N20,P20,R20,T20)</f>
        <v>348</v>
      </c>
      <c r="V20" s="2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7"/>
      <c r="AV20" s="17"/>
      <c r="AW20" s="17"/>
      <c r="AX20" s="17"/>
    </row>
    <row r="21" spans="1:50" s="16" customFormat="1" ht="13.8" x14ac:dyDescent="0.3">
      <c r="A21" s="29">
        <v>90</v>
      </c>
      <c r="B21" t="s">
        <v>129</v>
      </c>
      <c r="C21" t="s">
        <v>130</v>
      </c>
      <c r="D21" s="3">
        <v>33</v>
      </c>
      <c r="E21" s="28" t="s">
        <v>23</v>
      </c>
      <c r="F21" s="23">
        <v>73</v>
      </c>
      <c r="G21" s="23">
        <v>185.2</v>
      </c>
      <c r="H21">
        <f>'Bench Scores'!E91</f>
        <v>260</v>
      </c>
      <c r="I21" s="21">
        <f>'Bench Scores'!F91</f>
        <v>2.2927689594356262</v>
      </c>
      <c r="J21">
        <f>IF(H21=0,0,(IF(OR($E21="m",$E21="M"),IF(($D21&gt;=20)*($D21&lt;=29),INT(2*(((100*($H21/$G21))-25)/5)),IF(($D21&gt;=30)*($D21&lt;=39),INT(2*((100*($H21/$G21)-20)/5)),IF(($D21&gt;=40)*($D21&lt;=49),INT(2*((100*($H21/$G21)-10)/5)),IF($D21&gt;=50,INT(2*(((100*($H21/$G21)))/5)),"AGE!")))),IF(OR($E21="f",$E21="F"),IF(($D21&gt;=20)*($D21&lt;=29),INT(2*(((100*($H21/$G21)))/5)),IF(($D21&gt;=30)*($D21&lt;=39),INT(2*((100*($H21/$G21)+5)/5)),IF($D21&gt;=40,INT(2*((100*($H21/$G21)+10)/5)),"AGE!"))),"Gender!"))))</f>
        <v>48</v>
      </c>
      <c r="K21">
        <f>'Sit Up Scores'!D91</f>
        <v>55</v>
      </c>
      <c r="L21">
        <f>(IF(OR($E21="m",$E21="M"),IF(($D21&gt;=20)*($D21&lt;=29),IF($K21&lt;=17,0,IF($K21&gt;62,45+INT(("$e4j3"-C477)/2),$K21-17)),IF(($D21&gt;=30)*($D21&lt;=39),IF($K21&lt;=12,0,IF($K21&gt;57,45+INT(($K21-57)/2),$K21-12)),IF(($D21&gt;=40)*($D21&lt;=49),IF($K21&lt;=7,0,IF($K21&gt;52,45+INT(($K21-52)/2),$K21-7)),IF($D21&gt;=50,IF($K21&lt;=5,0,IF($K21&gt;50,45+INT(($K21-50)/2),$K21-5)),"AGE!")))),IF(OR($E21="f",$E21="F"),IF(($D21&gt;=20)*($D21&lt;=29),IF($K21&lt;=14,0,IF($K21&gt;59,45+INT(($K21-59)/2),$K21-14)),IF(($D21&gt;=30)*($D21&lt;=39),IF($K21&lt;=11,0,IF($K21&gt;56,45+INT(($K21-56)/2),$K21-11)),IF($D21&gt;=40,IF($K21&lt;=5,0,IF($K21&gt;50,45+INT(($K21-50)/2),$K21-5)),"AGE!"))),"Gender!")))</f>
        <v>43</v>
      </c>
      <c r="M21">
        <f>'Sit &amp; Reach Scores'!D91</f>
        <v>36</v>
      </c>
      <c r="N21">
        <f>IF(M21=0,0,(IF(OR($E21="m",$E21="M"),IF(($D21&gt;=20)*($D21&lt;=29),M21-3,IF(($D21&gt;=30)*($D21&lt;=39),M21-1,IF(($D21&gt;=40)*($D21&lt;=49),M21-1,IF($D21&gt;=50,M21+3,"AGE!")))),IF(OR($E21="f",$E21="F"),IF(($D21&gt;=20)*($D21&lt;=29),M21-5,IF(($D21&gt;=30)*($D21&lt;=39),M21-5,IF($D21&gt;=40,M21-1,"AGE!"))),"Gender!"))))</f>
        <v>35</v>
      </c>
      <c r="O21">
        <f>'Pull Up Scores'!D91</f>
        <v>25</v>
      </c>
      <c r="P21">
        <f>(IF(OR($E21="m",$E21="M"),IF(($D21&gt;=20)*($D21&lt;=29),IF($O21=0,0,IF($O21&lt;=19,3*($O21+2),IF($O21=20,65,$O21+45))),IF(($D21&gt;=30)*($D21&lt;=39),IF($O21=0,0,IF($O21&lt;=18,3*($O21+3),IF($O21=19,65,$O21+46))),IF(($D21&gt;=40)*($D21&lt;=49),IF($O21=0,0,IF($O21&lt;=16,3*($O21+5),IF($O21=17,65,$O21+48))),IF($D21&gt;=50,IF($O21=0,0,IF($O21&lt;=15,3*($O21+6),IF($O21=16,65,$O21+49))),"AGE!")))),IF(OR($E21="f",$E21="F"),IF(($D21&gt;=20)*($D21&lt;=29),IF($O21=0,0,IF($O21&lt;=14,3*($O21+7),IF($O21=15,65,$O21+50))),IF(($D21&gt;=30)*($D21&lt;=39),IF($O21=0,0,IF($O21&lt;=14,3*($O21+7),IF($O21=15,65,$O21+50))),IF($D21&gt;=40,IF($O21=0,0,IF($O21&lt;=13,3*($O21+8),IF($O21=14,65,$O21+51))),"AGE!"))),"Gender!")))</f>
        <v>71</v>
      </c>
      <c r="Q21" s="9">
        <f>'1.5 Mile Run Scores'!D91</f>
        <v>6.0879629629629626E-3</v>
      </c>
      <c r="R21">
        <f>(IF(OR($E21="m",$E21="M"),IF(($D21&gt;=20)*($D21&lt;=29),LOOKUP(Q21,'[1]XX Run Calc XX'!$A$2:$A$140,'[1]XX Run Calc XX'!$C$2:$C$140),IF(($D21&gt;=30)*($D21&lt;=39),LOOKUP(Q21,'[1]XX Run Calc XX'!$A$2:$A$140,'[1]XX Run Calc XX'!$D$2:$D$140),IF(($D21&gt;=40)*($D21&lt;=49),LOOKUP(Q21,'[1]XX Run Calc XX'!$A$2:$A$140,'[1]XX Run Calc XX'!$E$2:$E$140),IF($D21&gt;=50,LOOKUP(Q21,'[1]XX Run Calc XX'!$A$2:$A$140,'[1]XX Run Calc XX'!$F$2:$F$140),"AGE!")))),IF(OR($E21="f",$E21="F"),IF(($D21&gt;=20)*($D21&lt;=29),LOOKUP(Q21,'[1]XX Run Calc XX'!$A$2:$A$140,'[1]XX Run Calc XX'!$I$2:$I$140),IF(($D21&gt;=30)*($D21&lt;=39),LOOKUP(Q21,'[1]XX Run Calc XX'!$A$2:$A$140,'[1]XX Run Calc XX'!$J$2:$J$140),IF($D21&gt;=40,LOOKUP(Q21,'[1]XX Run Calc XX'!$A$2:$A$140,'[1]XX Run Calc XX'!$K$2:$K$140),"AGE!"))),"Gender!")))</f>
        <v>99</v>
      </c>
      <c r="S21" s="9">
        <f>'Agility Scores'!D91</f>
        <v>7.9826388888888883E-4</v>
      </c>
      <c r="T21">
        <f>LOOKUP($S21,'XX Ag Calc XX'!$A$3:$A$122,'XX Ag Calc XX'!$C$3:$C$122)</f>
        <v>51</v>
      </c>
      <c r="U21">
        <f>SUM(J21,L21,N21,P21,R21,T21)</f>
        <v>347</v>
      </c>
      <c r="V21" s="27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7"/>
      <c r="AV21" s="17"/>
      <c r="AW21" s="17"/>
      <c r="AX21" s="17"/>
    </row>
    <row r="22" spans="1:50" s="16" customFormat="1" ht="13.8" x14ac:dyDescent="0.3">
      <c r="A22" s="29">
        <v>44</v>
      </c>
      <c r="B22" t="s">
        <v>75</v>
      </c>
      <c r="C22" t="s">
        <v>74</v>
      </c>
      <c r="D22" s="3">
        <v>36</v>
      </c>
      <c r="E22" s="28" t="s">
        <v>23</v>
      </c>
      <c r="F22" s="23">
        <v>68</v>
      </c>
      <c r="G22" s="23">
        <v>185.6</v>
      </c>
      <c r="H22">
        <f>'Bench Scores'!E45</f>
        <v>300</v>
      </c>
      <c r="I22" s="21">
        <f>'Bench Scores'!F45</f>
        <v>2.3622047244094486</v>
      </c>
      <c r="J22">
        <v>57</v>
      </c>
      <c r="K22">
        <f>'Sit Up Scores'!D45</f>
        <v>45</v>
      </c>
      <c r="L22">
        <f>(IF(OR($E22="m",$E22="M"),IF(($D22&gt;=20)*($D22&lt;=29),IF($K22&lt;=17,0,IF($K22&gt;62,45+INT(("$e4j3"-C478)/2),$K22-17)),IF(($D22&gt;=30)*($D22&lt;=39),IF($K22&lt;=12,0,IF($K22&gt;57,45+INT(($K22-57)/2),$K22-12)),IF(($D22&gt;=40)*($D22&lt;=49),IF($K22&lt;=7,0,IF($K22&gt;52,45+INT(($K22-52)/2),$K22-7)),IF($D22&gt;=50,IF($K22&lt;=5,0,IF($K22&gt;50,45+INT(($K22-50)/2),$K22-5)),"AGE!")))),IF(OR($E22="f",$E22="F"),IF(($D22&gt;=20)*($D22&lt;=29),IF($K22&lt;=14,0,IF($K22&gt;59,45+INT(($K22-59)/2),$K22-14)),IF(($D22&gt;=30)*($D22&lt;=39),IF($K22&lt;=11,0,IF($K22&gt;56,45+INT(($K22-56)/2),$K22-11)),IF($D22&gt;=40,IF($K22&lt;=5,0,IF($K22&gt;50,45+INT(($K22-50)/2),$K22-5)),"AGE!"))),"Gender!")))</f>
        <v>33</v>
      </c>
      <c r="M22">
        <f>'Sit &amp; Reach Scores'!D45</f>
        <v>29</v>
      </c>
      <c r="N22">
        <f>IF(M22=0,0,(IF(OR($E22="m",$E22="M"),IF(($D22&gt;=20)*($D22&lt;=29),M22-3,IF(($D22&gt;=30)*($D22&lt;=39),M22-1,IF(($D22&gt;=40)*($D22&lt;=49),M22-1,IF($D22&gt;=50,M22+3,"AGE!")))),IF(OR($E22="f",$E22="F"),IF(($D22&gt;=20)*($D22&lt;=29),M22-5,IF(($D22&gt;=30)*($D22&lt;=39),M22-5,IF($D22&gt;=40,M22-1,"AGE!"))),"Gender!"))))</f>
        <v>28</v>
      </c>
      <c r="O22">
        <f>'Pull Up Scores'!D45</f>
        <v>42</v>
      </c>
      <c r="P22">
        <f>(IF(OR($E22="m",$E22="M"),IF(($D22&gt;=20)*($D22&lt;=29),IF($O22=0,0,IF($O22&lt;=19,3*($O22+2),IF($O22=20,65,$O22+45))),IF(($D22&gt;=30)*($D22&lt;=39),IF($O22=0,0,IF($O22&lt;=18,3*($O22+3),IF($O22=19,65,$O22+46))),IF(($D22&gt;=40)*($D22&lt;=49),IF($O22=0,0,IF($O22&lt;=16,3*($O22+5),IF($O22=17,65,$O22+48))),IF($D22&gt;=50,IF($O22=0,0,IF($O22&lt;=15,3*($O22+6),IF($O22=16,65,$O22+49))),"AGE!")))),IF(OR($E22="f",$E22="F"),IF(($D22&gt;=20)*($D22&lt;=29),IF($O22=0,0,IF($O22&lt;=14,3*($O22+7),IF($O22=15,65,$O22+50))),IF(($D22&gt;=30)*($D22&lt;=39),IF($O22=0,0,IF($O22&lt;=14,3*($O22+7),IF($O22=15,65,$O22+50))),IF($D22&gt;=40,IF($O22=0,0,IF($O22&lt;=13,3*($O22+8),IF($O22=14,65,$O22+51))),"AGE!"))),"Gender!")))</f>
        <v>88</v>
      </c>
      <c r="Q22" s="9">
        <f>'1.5 Mile Run Scores'!D45</f>
        <v>6.7708333333333336E-3</v>
      </c>
      <c r="R22">
        <f>(IF(OR($E22="m",$E22="M"),IF(($D22&gt;=20)*($D22&lt;=29),LOOKUP(Q22,'[1]XX Run Calc XX'!$A$2:$A$140,'[1]XX Run Calc XX'!$C$2:$C$140),IF(($D22&gt;=30)*($D22&lt;=39),LOOKUP(Q22,'[1]XX Run Calc XX'!$A$2:$A$140,'[1]XX Run Calc XX'!$D$2:$D$140),IF(($D22&gt;=40)*($D22&lt;=49),LOOKUP(Q22,'[1]XX Run Calc XX'!$A$2:$A$140,'[1]XX Run Calc XX'!$E$2:$E$140),IF($D22&gt;=50,LOOKUP(Q22,'[1]XX Run Calc XX'!$A$2:$A$140,'[1]XX Run Calc XX'!$F$2:$F$140),"AGE!")))),IF(OR($E22="f",$E22="F"),IF(($D22&gt;=20)*($D22&lt;=29),LOOKUP(Q22,'[1]XX Run Calc XX'!$A$2:$A$140,'[1]XX Run Calc XX'!$I$2:$I$140),IF(($D22&gt;=30)*($D22&lt;=39),LOOKUP(Q22,'[1]XX Run Calc XX'!$A$2:$A$140,'[1]XX Run Calc XX'!$J$2:$J$140),IF($D22&gt;=40,LOOKUP(Q22,'[1]XX Run Calc XX'!$A$2:$A$140,'[1]XX Run Calc XX'!$K$2:$K$140),"AGE!"))),"Gender!")))</f>
        <v>93</v>
      </c>
      <c r="S22" s="9">
        <f>'Agility Scores'!D45</f>
        <v>8.4814814814814811E-4</v>
      </c>
      <c r="T22">
        <v>47</v>
      </c>
      <c r="U22">
        <f>SUM(J22,L22,N22,P22,R22,T22)</f>
        <v>346</v>
      </c>
      <c r="V22" s="2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7"/>
      <c r="AV22" s="17"/>
      <c r="AW22" s="17"/>
      <c r="AX22" s="17"/>
    </row>
    <row r="23" spans="1:50" s="17" customFormat="1" ht="13.8" x14ac:dyDescent="0.3">
      <c r="A23" s="29">
        <v>34</v>
      </c>
      <c r="B23" t="s">
        <v>64</v>
      </c>
      <c r="C23" t="s">
        <v>63</v>
      </c>
      <c r="D23" s="3">
        <v>25</v>
      </c>
      <c r="E23" s="28" t="s">
        <v>23</v>
      </c>
      <c r="F23" s="23">
        <v>72</v>
      </c>
      <c r="G23" s="24">
        <v>201.2</v>
      </c>
      <c r="H23">
        <f>'Bench Scores'!E35</f>
        <v>305</v>
      </c>
      <c r="I23" s="21">
        <f>'Bench Scores'!F35</f>
        <v>2.074829931972789</v>
      </c>
      <c r="J23">
        <v>51</v>
      </c>
      <c r="K23">
        <f>'Sit Up Scores'!D35</f>
        <v>49</v>
      </c>
      <c r="L23">
        <f>(IF(OR($E23="m",$E23="M"),IF(($D23&gt;=20)*($D23&lt;=29),IF($K23&lt;=17,0,IF($K23&gt;62,45+INT(("$e4j3"-C479)/2),$K23-17)),IF(($D23&gt;=30)*($D23&lt;=39),IF($K23&lt;=12,0,IF($K23&gt;57,45+INT(($K23-57)/2),$K23-12)),IF(($D23&gt;=40)*($D23&lt;=49),IF($K23&lt;=7,0,IF($K23&gt;52,45+INT(($K23-52)/2),$K23-7)),IF($D23&gt;=50,IF($K23&lt;=5,0,IF($K23&gt;50,45+INT(($K23-50)/2),$K23-5)),"AGE!")))),IF(OR($E23="f",$E23="F"),IF(($D23&gt;=20)*($D23&lt;=29),IF($K23&lt;=14,0,IF($K23&gt;59,45+INT(($K23-59)/2),$K23-14)),IF(($D23&gt;=30)*($D23&lt;=39),IF($K23&lt;=11,0,IF($K23&gt;56,45+INT(($K23-56)/2),$K23-11)),IF($D23&gt;=40,IF($K23&lt;=5,0,IF($K23&gt;50,45+INT(($K23-50)/2),$K23-5)),"AGE!"))),"Gender!")))</f>
        <v>32</v>
      </c>
      <c r="M23">
        <f>'Sit &amp; Reach Scores'!D35</f>
        <v>34</v>
      </c>
      <c r="N23">
        <f>IF(M23=0,0,(IF(OR($E23="m",$E23="M"),IF(($D23&gt;=20)*($D23&lt;=29),M23-3,IF(($D23&gt;=30)*($D23&lt;=39),M23-1,IF(($D23&gt;=40)*($D23&lt;=49),M23-1,IF($D23&gt;=50,M23+3,"AGE!")))),IF(OR($E23="f",$E23="F"),IF(($D23&gt;=20)*($D23&lt;=29),M23-5,IF(($D23&gt;=30)*($D23&lt;=39),M23-5,IF($D23&gt;=40,M23-1,"AGE!"))),"Gender!"))))</f>
        <v>31</v>
      </c>
      <c r="O23">
        <f>'Pull Up Scores'!D35</f>
        <v>27</v>
      </c>
      <c r="P23">
        <f>(IF(OR($E23="m",$E23="M"),IF(($D23&gt;=20)*($D23&lt;=29),IF($O23=0,0,IF($O23&lt;=19,3*($O23+2),IF($O23=20,65,$O23+45))),IF(($D23&gt;=30)*($D23&lt;=39),IF($O23=0,0,IF($O23&lt;=18,3*($O23+3),IF($O23=19,65,$O23+46))),IF(($D23&gt;=40)*($D23&lt;=49),IF($O23=0,0,IF($O23&lt;=16,3*($O23+5),IF($O23=17,65,$O23+48))),IF($D23&gt;=50,IF($O23=0,0,IF($O23&lt;=15,3*($O23+6),IF($O23=16,65,$O23+49))),"AGE!")))),IF(OR($E23="f",$E23="F"),IF(($D23&gt;=20)*($D23&lt;=29),IF($O23=0,0,IF($O23&lt;=14,3*($O23+7),IF($O23=15,65,$O23+50))),IF(($D23&gt;=30)*($D23&lt;=39),IF($O23=0,0,IF($O23&lt;=14,3*($O23+7),IF($O23=15,65,$O23+50))),IF($D23&gt;=40,IF($O23=0,0,IF($O23&lt;=13,3*($O23+8),IF($O23=14,65,$O23+51))),"AGE!"))),"Gender!")))</f>
        <v>72</v>
      </c>
      <c r="Q23" s="9">
        <f>'1.5 Mile Run Scores'!D35</f>
        <v>6.7476851851851856E-3</v>
      </c>
      <c r="R23">
        <f>(IF(OR($E23="m",$E23="M"),IF(($D23&gt;=20)*($D23&lt;=29),LOOKUP(Q23,'[1]XX Run Calc XX'!$A$2:$A$140,'[1]XX Run Calc XX'!$C$2:$C$140),IF(($D23&gt;=30)*($D23&lt;=39),LOOKUP(Q23,'[1]XX Run Calc XX'!$A$2:$A$140,'[1]XX Run Calc XX'!$D$2:$D$140),IF(($D23&gt;=40)*($D23&lt;=49),LOOKUP(Q23,'[1]XX Run Calc XX'!$A$2:$A$140,'[1]XX Run Calc XX'!$E$2:$E$140),IF($D23&gt;=50,LOOKUP(Q23,'[1]XX Run Calc XX'!$A$2:$A$140,'[1]XX Run Calc XX'!$F$2:$F$140),"AGE!")))),IF(OR($E23="f",$E23="F"),IF(($D23&gt;=20)*($D23&lt;=29),LOOKUP(Q23,'[1]XX Run Calc XX'!$A$2:$A$140,'[1]XX Run Calc XX'!$I$2:$I$140),IF(($D23&gt;=30)*($D23&lt;=39),LOOKUP(Q23,'[1]XX Run Calc XX'!$A$2:$A$140,'[1]XX Run Calc XX'!$J$2:$J$140),IF($D23&gt;=40,LOOKUP(Q23,'[1]XX Run Calc XX'!$A$2:$A$140,'[1]XX Run Calc XX'!$K$2:$K$140),"AGE!"))),"Gender!")))</f>
        <v>89</v>
      </c>
      <c r="S23" s="9">
        <f>'Agility Scores'!D35</f>
        <v>6.7847222222222224E-4</v>
      </c>
      <c r="T23">
        <v>61</v>
      </c>
      <c r="U23">
        <f>SUM(J23,L23,N23,P23,R23,T23)</f>
        <v>336</v>
      </c>
      <c r="V23" s="2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50" s="16" customFormat="1" ht="13.8" x14ac:dyDescent="0.3">
      <c r="A24" s="29">
        <v>17</v>
      </c>
      <c r="B24" t="s">
        <v>42</v>
      </c>
      <c r="C24" t="s">
        <v>43</v>
      </c>
      <c r="D24" s="3">
        <v>47</v>
      </c>
      <c r="E24" s="28" t="s">
        <v>23</v>
      </c>
      <c r="F24" s="23">
        <v>63</v>
      </c>
      <c r="G24" s="23">
        <v>169</v>
      </c>
      <c r="H24">
        <f>'Bench Scores'!E18</f>
        <v>280</v>
      </c>
      <c r="I24" s="21">
        <f>'Bench Scores'!F18</f>
        <v>1.3658536585365855</v>
      </c>
      <c r="J24">
        <f>IF(H24=0,0,(IF(OR($E24="m",$E24="M"),IF(($D24&gt;=20)*($D24&lt;=29),INT(2*(((100*($H24/$G24))-25)/5)),IF(($D24&gt;=30)*($D24&lt;=39),INT(2*((100*($H24/$G24)-20)/5)),IF(($D24&gt;=40)*($D24&lt;=49),INT(2*((100*($H24/$G24)-10)/5)),IF($D24&gt;=50,INT(2*(((100*($H24/$G24)))/5)),"AGE!")))),IF(OR($E24="f",$E24="F"),IF(($D24&gt;=20)*($D24&lt;=29),INT(2*(((100*($H24/$G24)))/5)),IF(($D24&gt;=30)*($D24&lt;=39),INT(2*((100*($H24/$G24)+5)/5)),IF($D24&gt;=40,INT(2*((100*($H24/$G24)+10)/5)),"AGE!"))),"Gender!"))))</f>
        <v>62</v>
      </c>
      <c r="K24">
        <f>'Sit Up Scores'!D18</f>
        <v>50</v>
      </c>
      <c r="L24">
        <f>(IF(OR($E24="m",$E24="M"),IF(($D24&gt;=20)*($D24&lt;=29),IF($K24&lt;=17,0,IF($K24&gt;62,45+INT(("$e4j3"-C480)/2),$K24-17)),IF(($D24&gt;=30)*($D24&lt;=39),IF($K24&lt;=12,0,IF($K24&gt;57,45+INT(($K24-57)/2),$K24-12)),IF(($D24&gt;=40)*($D24&lt;=49),IF($K24&lt;=7,0,IF($K24&gt;52,45+INT(($K24-52)/2),$K24-7)),IF($D24&gt;=50,IF($K24&lt;=5,0,IF($K24&gt;50,45+INT(($K24-50)/2),$K24-5)),"AGE!")))),IF(OR($E24="f",$E24="F"),IF(($D24&gt;=20)*($D24&lt;=29),IF($K24&lt;=14,0,IF($K24&gt;59,45+INT(($K24-59)/2),$K24-14)),IF(($D24&gt;=30)*($D24&lt;=39),IF($K24&lt;=11,0,IF($K24&gt;56,45+INT(($K24-56)/2),$K24-11)),IF($D24&gt;=40,IF($K24&lt;=5,0,IF($K24&gt;50,45+INT(($K24-50)/2),$K24-5)),"AGE!"))),"Gender!")))</f>
        <v>43</v>
      </c>
      <c r="M24">
        <f>'Sit &amp; Reach Scores'!D18</f>
        <v>31</v>
      </c>
      <c r="N24">
        <f>IF(M24=0,0,(IF(OR($E24="m",$E24="M"),IF(($D24&gt;=20)*($D24&lt;=29),M24-3,IF(($D24&gt;=30)*($D24&lt;=39),M24-1,IF(($D24&gt;=40)*($D24&lt;=49),M24-1,IF($D24&gt;=50,M24+3,"AGE!")))),IF(OR($E24="f",$E24="F"),IF(($D24&gt;=20)*($D24&lt;=29),M24-5,IF(($D24&gt;=30)*($D24&lt;=39),M24-5,IF($D24&gt;=40,M24-1,"AGE!"))),"Gender!"))))</f>
        <v>30</v>
      </c>
      <c r="O24">
        <f>'Pull Up Scores'!D18</f>
        <v>29</v>
      </c>
      <c r="P24">
        <f>(IF(OR($E24="m",$E24="M"),IF(($D24&gt;=20)*($D24&lt;=29),IF($O24=0,0,IF($O24&lt;=19,3*($O24+2),IF($O24=20,65,$O24+45))),IF(($D24&gt;=30)*($D24&lt;=39),IF($O24=0,0,IF($O24&lt;=18,3*($O24+3),IF($O24=19,65,$O24+46))),IF(($D24&gt;=40)*($D24&lt;=49),IF($O24=0,0,IF($O24&lt;=16,3*($O24+5),IF($O24=17,65,$O24+48))),IF($D24&gt;=50,IF($O24=0,0,IF($O24&lt;=15,3*($O24+6),IF($O24=16,65,$O24+49))),"AGE!")))),IF(OR($E24="f",$E24="F"),IF(($D24&gt;=20)*($D24&lt;=29),IF($O24=0,0,IF($O24&lt;=14,3*($O24+7),IF($O24=15,65,$O24+50))),IF(($D24&gt;=30)*($D24&lt;=39),IF($O24=0,0,IF($O24&lt;=14,3*($O24+7),IF($O24=15,65,$O24+50))),IF($D24&gt;=40,IF($O24=0,0,IF($O24&lt;=13,3*($O24+8),IF($O24=14,65,$O24+51))),"AGE!"))),"Gender!")))</f>
        <v>77</v>
      </c>
      <c r="Q24" s="9">
        <f>'1.5 Mile Run Scores'!D18</f>
        <v>8.3912037037037045E-3</v>
      </c>
      <c r="R24">
        <f>(IF(OR($E24="m",$E24="M"),IF(($D24&gt;=20)*($D24&lt;=29),LOOKUP(Q24,'[1]XX Run Calc XX'!$A$2:$A$140,'[1]XX Run Calc XX'!$C$2:$C$140),IF(($D24&gt;=30)*($D24&lt;=39),LOOKUP(Q24,'[1]XX Run Calc XX'!$A$2:$A$140,'[1]XX Run Calc XX'!$D$2:$D$140),IF(($D24&gt;=40)*($D24&lt;=49),LOOKUP(Q24,'[1]XX Run Calc XX'!$A$2:$A$140,'[1]XX Run Calc XX'!$E$2:$E$140),IF($D24&gt;=50,LOOKUP(Q24,'[1]XX Run Calc XX'!$A$2:$A$140,'[1]XX Run Calc XX'!$F$2:$F$140),"AGE!")))),IF(OR($E24="f",$E24="F"),IF(($D24&gt;=20)*($D24&lt;=29),LOOKUP(Q24,'[1]XX Run Calc XX'!$A$2:$A$140,'[1]XX Run Calc XX'!$I$2:$I$140),IF(($D24&gt;=30)*($D24&lt;=39),LOOKUP(Q24,'[1]XX Run Calc XX'!$A$2:$A$140,'[1]XX Run Calc XX'!$J$2:$J$140),IF($D24&gt;=40,LOOKUP(Q24,'[1]XX Run Calc XX'!$A$2:$A$140,'[1]XX Run Calc XX'!$K$2:$K$140),"AGE!"))),"Gender!")))</f>
        <v>82</v>
      </c>
      <c r="S24" s="9">
        <f>'Agility Scores'!D18</f>
        <v>9.0960648148148151E-4</v>
      </c>
      <c r="T24">
        <f>LOOKUP($S24,'XX Ag Calc XX'!$A$3:$A$122,'XX Ag Calc XX'!$C$3:$C$122)</f>
        <v>41</v>
      </c>
      <c r="U24">
        <f>SUM(J24,L24,N24,P24,R24,T24)</f>
        <v>335</v>
      </c>
      <c r="V24" s="2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7"/>
      <c r="AV24" s="17"/>
      <c r="AW24" s="17"/>
      <c r="AX24" s="17"/>
    </row>
    <row r="25" spans="1:50" s="20" customFormat="1" ht="13.8" x14ac:dyDescent="0.3">
      <c r="A25" s="29">
        <v>42</v>
      </c>
      <c r="B25" t="s">
        <v>72</v>
      </c>
      <c r="C25" t="s">
        <v>63</v>
      </c>
      <c r="D25" s="3">
        <v>28</v>
      </c>
      <c r="E25" s="28" t="s">
        <v>23</v>
      </c>
      <c r="F25" s="23">
        <v>66</v>
      </c>
      <c r="G25" s="23">
        <v>172.4</v>
      </c>
      <c r="H25">
        <f>'Bench Scores'!E43</f>
        <v>310</v>
      </c>
      <c r="I25" s="21">
        <f>'Bench Scores'!F43</f>
        <v>1.7184035476718402</v>
      </c>
      <c r="J25">
        <v>62</v>
      </c>
      <c r="K25">
        <f>'Sit Up Scores'!D43</f>
        <v>50</v>
      </c>
      <c r="L25">
        <f>(IF(OR($E25="m",$E25="M"),IF(($D25&gt;=20)*($D25&lt;=29),IF($K25&lt;=17,0,IF($K25&gt;62,45+INT(("$e4j3"-C481)/2),$K25-17)),IF(($D25&gt;=30)*($D25&lt;=39),IF($K25&lt;=12,0,IF($K25&gt;57,45+INT(($K25-57)/2),$K25-12)),IF(($D25&gt;=40)*($D25&lt;=49),IF($K25&lt;=7,0,IF($K25&gt;52,45+INT(($K25-52)/2),$K25-7)),IF($D25&gt;=50,IF($K25&lt;=5,0,IF($K25&gt;50,45+INT(($K25-50)/2),$K25-5)),"AGE!")))),IF(OR($E25="f",$E25="F"),IF(($D25&gt;=20)*($D25&lt;=29),IF($K25&lt;=14,0,IF($K25&gt;59,45+INT(($K25-59)/2),$K25-14)),IF(($D25&gt;=30)*($D25&lt;=39),IF($K25&lt;=11,0,IF($K25&gt;56,45+INT(($K25-56)/2),$K25-11)),IF($D25&gt;=40,IF($K25&lt;=5,0,IF($K25&gt;50,45+INT(($K25-50)/2),$K25-5)),"AGE!"))),"Gender!")))</f>
        <v>33</v>
      </c>
      <c r="M25">
        <f>'Sit &amp; Reach Scores'!D43</f>
        <v>44</v>
      </c>
      <c r="N25">
        <f>IF(M25=0,0,(IF(OR($E25="m",$E25="M"),IF(($D25&gt;=20)*($D25&lt;=29),M25-3,IF(($D25&gt;=30)*($D25&lt;=39),M25-1,IF(($D25&gt;=40)*($D25&lt;=49),M25-1,IF($D25&gt;=50,M25+3,"AGE!")))),IF(OR($E25="f",$E25="F"),IF(($D25&gt;=20)*($D25&lt;=29),M25-5,IF(($D25&gt;=30)*($D25&lt;=39),M25-5,IF($D25&gt;=40,M25-1,"AGE!"))),"Gender!"))))</f>
        <v>41</v>
      </c>
      <c r="O25">
        <f>'Pull Up Scores'!D43</f>
        <v>32</v>
      </c>
      <c r="P25">
        <f>(IF(OR($E25="m",$E25="M"),IF(($D25&gt;=20)*($D25&lt;=29),IF($O25=0,0,IF($O25&lt;=19,3*($O25+2),IF($O25=20,65,$O25+45))),IF(($D25&gt;=30)*($D25&lt;=39),IF($O25=0,0,IF($O25&lt;=18,3*($O25+3),IF($O25=19,65,$O25+46))),IF(($D25&gt;=40)*($D25&lt;=49),IF($O25=0,0,IF($O25&lt;=16,3*($O25+5),IF($O25=17,65,$O25+48))),IF($D25&gt;=50,IF($O25=0,0,IF($O25&lt;=15,3*($O25+6),IF($O25=16,65,$O25+49))),"AGE!")))),IF(OR($E25="f",$E25="F"),IF(($D25&gt;=20)*($D25&lt;=29),IF($O25=0,0,IF($O25&lt;=14,3*($O25+7),IF($O25=15,65,$O25+50))),IF(($D25&gt;=30)*($D25&lt;=39),IF($O25=0,0,IF($O25&lt;=14,3*($O25+7),IF($O25=15,65,$O25+50))),IF($D25&gt;=40,IF($O25=0,0,IF($O25&lt;=13,3*($O25+8),IF($O25=14,65,$O25+51))),"AGE!"))),"Gender!")))</f>
        <v>77</v>
      </c>
      <c r="Q25" s="9">
        <f>'1.5 Mile Run Scores'!D43</f>
        <v>7.6041666666666671E-3</v>
      </c>
      <c r="R25">
        <f>(IF(OR($E25="m",$E25="M"),IF(($D25&gt;=20)*($D25&lt;=29),LOOKUP(Q25,'[1]XX Run Calc XX'!$A$2:$A$140,'[1]XX Run Calc XX'!$C$2:$C$140),IF(($D25&gt;=30)*($D25&lt;=39),LOOKUP(Q25,'[1]XX Run Calc XX'!$A$2:$A$140,'[1]XX Run Calc XX'!$D$2:$D$140),IF(($D25&gt;=40)*($D25&lt;=49),LOOKUP(Q25,'[1]XX Run Calc XX'!$A$2:$A$140,'[1]XX Run Calc XX'!$E$2:$E$140),IF($D25&gt;=50,LOOKUP(Q25,'[1]XX Run Calc XX'!$A$2:$A$140,'[1]XX Run Calc XX'!$F$2:$F$140),"AGE!")))),IF(OR($E25="f",$E25="F"),IF(($D25&gt;=20)*($D25&lt;=29),LOOKUP(Q25,'[1]XX Run Calc XX'!$A$2:$A$140,'[1]XX Run Calc XX'!$I$2:$I$140),IF(($D25&gt;=30)*($D25&lt;=39),LOOKUP(Q25,'[1]XX Run Calc XX'!$A$2:$A$140,'[1]XX Run Calc XX'!$J$2:$J$140),IF($D25&gt;=40,LOOKUP(Q25,'[1]XX Run Calc XX'!$A$2:$A$140,'[1]XX Run Calc XX'!$K$2:$K$140),"AGE!"))),"Gender!")))</f>
        <v>82</v>
      </c>
      <c r="S25" s="9">
        <f>'Agility Scores'!D43</f>
        <v>9.2708333333333325E-4</v>
      </c>
      <c r="T25">
        <v>40</v>
      </c>
      <c r="U25">
        <f>SUM(J25,L25,N25,P25,R25,T25)</f>
        <v>335</v>
      </c>
      <c r="V25" s="2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7"/>
      <c r="AV25" s="17"/>
      <c r="AW25" s="17"/>
      <c r="AX25" s="17"/>
    </row>
    <row r="26" spans="1:50" s="16" customFormat="1" ht="13.8" x14ac:dyDescent="0.3">
      <c r="A26" s="29">
        <v>89</v>
      </c>
      <c r="B26" t="s">
        <v>128</v>
      </c>
      <c r="C26" t="s">
        <v>121</v>
      </c>
      <c r="D26" s="3">
        <v>32</v>
      </c>
      <c r="E26" s="28" t="s">
        <v>23</v>
      </c>
      <c r="F26" s="23">
        <v>70</v>
      </c>
      <c r="G26" s="23">
        <v>190</v>
      </c>
      <c r="H26">
        <f>'Bench Scores'!E90</f>
        <v>275</v>
      </c>
      <c r="I26" s="21">
        <f>'Bench Scores'!F90</f>
        <v>1.1354252683732453</v>
      </c>
      <c r="J26">
        <v>50</v>
      </c>
      <c r="K26">
        <f>'Sit Up Scores'!D90</f>
        <v>48</v>
      </c>
      <c r="L26">
        <f>(IF(OR($E26="m",$E26="M"),IF(($D26&gt;=20)*($D26&lt;=29),IF($K26&lt;=17,0,IF($K26&gt;62,45+INT(("$e4j3"-C482)/2),$K26-17)),IF(($D26&gt;=30)*($D26&lt;=39),IF($K26&lt;=12,0,IF($K26&gt;57,45+INT(($K26-57)/2),$K26-12)),IF(($D26&gt;=40)*($D26&lt;=49),IF($K26&lt;=7,0,IF($K26&gt;52,45+INT(($K26-52)/2),$K26-7)),IF($D26&gt;=50,IF($K26&lt;=5,0,IF($K26&gt;50,45+INT(($K26-50)/2),$K26-5)),"AGE!")))),IF(OR($E26="f",$E26="F"),IF(($D26&gt;=20)*($D26&lt;=29),IF($K26&lt;=14,0,IF($K26&gt;59,45+INT(($K26-59)/2),$K26-14)),IF(($D26&gt;=30)*($D26&lt;=39),IF($K26&lt;=11,0,IF($K26&gt;56,45+INT(($K26-56)/2),$K26-11)),IF($D26&gt;=40,IF($K26&lt;=5,0,IF($K26&gt;50,45+INT(($K26-50)/2),$K26-5)),"AGE!"))),"Gender!")))</f>
        <v>36</v>
      </c>
      <c r="M26">
        <f>'Sit &amp; Reach Scores'!D90</f>
        <v>40</v>
      </c>
      <c r="N26">
        <f>IF(M26=0,0,(IF(OR($E26="m",$E26="M"),IF(($D26&gt;=20)*($D26&lt;=29),M26-3,IF(($D26&gt;=30)*($D26&lt;=39),M26-1,IF(($D26&gt;=40)*($D26&lt;=49),M26-1,IF($D26&gt;=50,M26+3,"AGE!")))),IF(OR($E26="f",$E26="F"),IF(($D26&gt;=20)*($D26&lt;=29),M26-5,IF(($D26&gt;=30)*($D26&lt;=39),M26-5,IF($D26&gt;=40,M26-1,"AGE!"))),"Gender!"))))</f>
        <v>39</v>
      </c>
      <c r="O26">
        <f>'Pull Up Scores'!D90</f>
        <v>19</v>
      </c>
      <c r="P26">
        <f>(IF(OR($E26="m",$E26="M"),IF(($D26&gt;=20)*($D26&lt;=29),IF($O26=0,0,IF($O26&lt;=19,3*($O26+2),IF($O26=20,65,$O26+45))),IF(($D26&gt;=30)*($D26&lt;=39),IF($O26=0,0,IF($O26&lt;=18,3*($O26+3),IF($O26=19,65,$O26+46))),IF(($D26&gt;=40)*($D26&lt;=49),IF($O26=0,0,IF($O26&lt;=16,3*($O26+5),IF($O26=17,65,$O26+48))),IF($D26&gt;=50,IF($O26=0,0,IF($O26&lt;=15,3*($O26+6),IF($O26=16,65,$O26+49))),"AGE!")))),IF(OR($E26="f",$E26="F"),IF(($D26&gt;=20)*($D26&lt;=29),IF($O26=0,0,IF($O26&lt;=14,3*($O26+7),IF($O26=15,65,$O26+50))),IF(($D26&gt;=30)*($D26&lt;=39),IF($O26=0,0,IF($O26&lt;=14,3*($O26+7),IF($O26=15,65,$O26+50))),IF($D26&gt;=40,IF($O26=0,0,IF($O26&lt;=13,3*($O26+8),IF($O26=14,65,$O26+51))),"AGE!"))),"Gender!")))</f>
        <v>65</v>
      </c>
      <c r="Q26" s="9">
        <f>'1.5 Mile Run Scores'!D90</f>
        <v>6.7708333333333336E-3</v>
      </c>
      <c r="R26">
        <f>(IF(OR($E26="m",$E26="M"),IF(($D26&gt;=20)*($D26&lt;=29),LOOKUP(Q26,'[1]XX Run Calc XX'!$A$2:$A$140,'[1]XX Run Calc XX'!$C$2:$C$140),IF(($D26&gt;=30)*($D26&lt;=39),LOOKUP(Q26,'[1]XX Run Calc XX'!$A$2:$A$140,'[1]XX Run Calc XX'!$D$2:$D$140),IF(($D26&gt;=40)*($D26&lt;=49),LOOKUP(Q26,'[1]XX Run Calc XX'!$A$2:$A$140,'[1]XX Run Calc XX'!$E$2:$E$140),IF($D26&gt;=50,LOOKUP(Q26,'[1]XX Run Calc XX'!$A$2:$A$140,'[1]XX Run Calc XX'!$F$2:$F$140),"AGE!")))),IF(OR($E26="f",$E26="F"),IF(($D26&gt;=20)*($D26&lt;=29),LOOKUP(Q26,'[1]XX Run Calc XX'!$A$2:$A$140,'[1]XX Run Calc XX'!$I$2:$I$140),IF(($D26&gt;=30)*($D26&lt;=39),LOOKUP(Q26,'[1]XX Run Calc XX'!$A$2:$A$140,'[1]XX Run Calc XX'!$J$2:$J$140),IF($D26&gt;=40,LOOKUP(Q26,'[1]XX Run Calc XX'!$A$2:$A$140,'[1]XX Run Calc XX'!$K$2:$K$140),"AGE!"))),"Gender!")))</f>
        <v>93</v>
      </c>
      <c r="S26" s="9">
        <f>'Agility Scores'!D90</f>
        <v>7.8356481481481484E-4</v>
      </c>
      <c r="T26">
        <f>LOOKUP($S26,'XX Ag Calc XX'!$A$3:$A$122,'XX Ag Calc XX'!$C$3:$C$122)</f>
        <v>52</v>
      </c>
      <c r="U26">
        <f>SUM(J26,L26,N26,P26,R26,T26)</f>
        <v>335</v>
      </c>
      <c r="V26" s="2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7"/>
      <c r="AV26" s="17"/>
      <c r="AW26" s="17"/>
      <c r="AX26" s="17"/>
    </row>
    <row r="27" spans="1:50" s="16" customFormat="1" ht="13.8" x14ac:dyDescent="0.3">
      <c r="A27" s="29">
        <v>47</v>
      </c>
      <c r="B27" t="s">
        <v>78</v>
      </c>
      <c r="C27" t="s">
        <v>74</v>
      </c>
      <c r="D27" s="3">
        <v>30</v>
      </c>
      <c r="E27" s="28" t="s">
        <v>23</v>
      </c>
      <c r="F27" s="23">
        <v>67</v>
      </c>
      <c r="G27" s="23">
        <v>169</v>
      </c>
      <c r="H27">
        <f>'Bench Scores'!E48</f>
        <v>285</v>
      </c>
      <c r="I27" s="21">
        <f>'Bench Scores'!F48</f>
        <v>1.8387096774193548</v>
      </c>
      <c r="J27">
        <f>IF(H27=0,0,(IF(OR($E27="m",$E27="M"),IF(($D27&gt;=20)*($D27&lt;=29),INT(2*(((100*($H27/$G27))-25)/5)),IF(($D27&gt;=30)*($D27&lt;=39),INT(2*((100*($H27/$G27)-20)/5)),IF(($D27&gt;=40)*($D27&lt;=49),INT(2*((100*($H27/$G27)-10)/5)),IF($D27&gt;=50,INT(2*(((100*($H27/$G27)))/5)),"AGE!")))),IF(OR($E27="f",$E27="F"),IF(($D27&gt;=20)*($D27&lt;=29),INT(2*(((100*($H27/$G27)))/5)),IF(($D27&gt;=30)*($D27&lt;=39),INT(2*((100*($H27/$G27)+5)/5)),IF($D27&gt;=40,INT(2*((100*($H27/$G27)+10)/5)),"AGE!"))),"Gender!"))))</f>
        <v>59</v>
      </c>
      <c r="K27">
        <f>'Sit Up Scores'!D48</f>
        <v>43</v>
      </c>
      <c r="L27">
        <f>(IF(OR($E27="m",$E27="M"),IF(($D27&gt;=20)*($D27&lt;=29),IF($K27&lt;=17,0,IF($K27&gt;62,45+INT(("$e4j3"-C483)/2),$K27-17)),IF(($D27&gt;=30)*($D27&lt;=39),IF($K27&lt;=12,0,IF($K27&gt;57,45+INT(($K27-57)/2),$K27-12)),IF(($D27&gt;=40)*($D27&lt;=49),IF($K27&lt;=7,0,IF($K27&gt;52,45+INT(($K27-52)/2),$K27-7)),IF($D27&gt;=50,IF($K27&lt;=5,0,IF($K27&gt;50,45+INT(($K27-50)/2),$K27-5)),"AGE!")))),IF(OR($E27="f",$E27="F"),IF(($D27&gt;=20)*($D27&lt;=29),IF($K27&lt;=14,0,IF($K27&gt;59,45+INT(($K27-59)/2),$K27-14)),IF(($D27&gt;=30)*($D27&lt;=39),IF($K27&lt;=11,0,IF($K27&gt;56,45+INT(($K27-56)/2),$K27-11)),IF($D27&gt;=40,IF($K27&lt;=5,0,IF($K27&gt;50,45+INT(($K27-50)/2),$K27-5)),"AGE!"))),"Gender!")))</f>
        <v>31</v>
      </c>
      <c r="M27">
        <f>'Sit &amp; Reach Scores'!D48</f>
        <v>34</v>
      </c>
      <c r="N27">
        <f>IF(M27=0,0,(IF(OR($E27="m",$E27="M"),IF(($D27&gt;=20)*($D27&lt;=29),M27-3,IF(($D27&gt;=30)*($D27&lt;=39),M27-1,IF(($D27&gt;=40)*($D27&lt;=49),M27-1,IF($D27&gt;=50,M27+3,"AGE!")))),IF(OR($E27="f",$E27="F"),IF(($D27&gt;=20)*($D27&lt;=29),M27-5,IF(($D27&gt;=30)*($D27&lt;=39),M27-5,IF($D27&gt;=40,M27-1,"AGE!"))),"Gender!"))))</f>
        <v>33</v>
      </c>
      <c r="O27">
        <f>'Pull Up Scores'!D48</f>
        <v>24</v>
      </c>
      <c r="P27">
        <f>(IF(OR($E27="m",$E27="M"),IF(($D27&gt;=20)*($D27&lt;=29),IF($O27=0,0,IF($O27&lt;=19,3*($O27+2),IF($O27=20,65,$O27+45))),IF(($D27&gt;=30)*($D27&lt;=39),IF($O27=0,0,IF($O27&lt;=18,3*($O27+3),IF($O27=19,65,$O27+46))),IF(($D27&gt;=40)*($D27&lt;=49),IF($O27=0,0,IF($O27&lt;=16,3*($O27+5),IF($O27=17,65,$O27+48))),IF($D27&gt;=50,IF($O27=0,0,IF($O27&lt;=15,3*($O27+6),IF($O27=16,65,$O27+49))),"AGE!")))),IF(OR($E27="f",$E27="F"),IF(($D27&gt;=20)*($D27&lt;=29),IF($O27=0,0,IF($O27&lt;=14,3*($O27+7),IF($O27=15,65,$O27+50))),IF(($D27&gt;=30)*($D27&lt;=39),IF($O27=0,0,IF($O27&lt;=14,3*($O27+7),IF($O27=15,65,$O27+50))),IF($D27&gt;=40,IF($O27=0,0,IF($O27&lt;=13,3*($O27+8),IF($O27=14,65,$O27+51))),"AGE!"))),"Gender!")))</f>
        <v>70</v>
      </c>
      <c r="Q27" s="9">
        <f>'1.5 Mile Run Scores'!D48</f>
        <v>6.8055555555555551E-3</v>
      </c>
      <c r="R27">
        <f>(IF(OR($E27="m",$E27="M"),IF(($D27&gt;=20)*($D27&lt;=29),LOOKUP(Q27,'[1]XX Run Calc XX'!$A$2:$A$140,'[1]XX Run Calc XX'!$C$2:$C$140),IF(($D27&gt;=30)*($D27&lt;=39),LOOKUP(Q27,'[1]XX Run Calc XX'!$A$2:$A$140,'[1]XX Run Calc XX'!$D$2:$D$140),IF(($D27&gt;=40)*($D27&lt;=49),LOOKUP(Q27,'[1]XX Run Calc XX'!$A$2:$A$140,'[1]XX Run Calc XX'!$E$2:$E$140),IF($D27&gt;=50,LOOKUP(Q27,'[1]XX Run Calc XX'!$A$2:$A$140,'[1]XX Run Calc XX'!$F$2:$F$140),"AGE!")))),IF(OR($E27="f",$E27="F"),IF(($D27&gt;=20)*($D27&lt;=29),LOOKUP(Q27,'[1]XX Run Calc XX'!$A$2:$A$140,'[1]XX Run Calc XX'!$I$2:$I$140),IF(($D27&gt;=30)*($D27&lt;=39),LOOKUP(Q27,'[1]XX Run Calc XX'!$A$2:$A$140,'[1]XX Run Calc XX'!$J$2:$J$140),IF($D27&gt;=40,LOOKUP(Q27,'[1]XX Run Calc XX'!$A$2:$A$140,'[1]XX Run Calc XX'!$K$2:$K$140),"AGE!"))),"Gender!")))</f>
        <v>93</v>
      </c>
      <c r="S27" s="9">
        <f>'Agility Scores'!D48</f>
        <v>8.4305555555555555E-4</v>
      </c>
      <c r="T27">
        <f>LOOKUP($S27,'XX Ag Calc XX'!$A$3:$A$122,'XX Ag Calc XX'!$C$3:$C$122)</f>
        <v>47</v>
      </c>
      <c r="U27">
        <f>SUM(J27,L27,N27,P27,R27,T27)</f>
        <v>333</v>
      </c>
      <c r="V27" s="2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7"/>
      <c r="AV27" s="17"/>
      <c r="AW27" s="17"/>
      <c r="AX27" s="17"/>
    </row>
    <row r="28" spans="1:50" ht="13.8" x14ac:dyDescent="0.3">
      <c r="A28" s="29">
        <v>85</v>
      </c>
      <c r="B28" t="s">
        <v>124</v>
      </c>
      <c r="C28" t="s">
        <v>121</v>
      </c>
      <c r="D28" s="3">
        <v>32</v>
      </c>
      <c r="E28" s="28" t="s">
        <v>23</v>
      </c>
      <c r="F28" s="23">
        <v>71</v>
      </c>
      <c r="G28" s="23">
        <v>247</v>
      </c>
      <c r="H28">
        <f>'Bench Scores'!E86</f>
        <v>475</v>
      </c>
      <c r="I28" s="21">
        <f>'Bench Scores'!F86</f>
        <v>2.5956284153005464</v>
      </c>
      <c r="J28">
        <v>69</v>
      </c>
      <c r="K28">
        <f>'Sit Up Scores'!D86</f>
        <v>41</v>
      </c>
      <c r="L28">
        <f>(IF(OR($E28="m",$E28="M"),IF(($D28&gt;=20)*($D28&lt;=29),IF($K28&lt;=17,0,IF($K28&gt;62,45+INT(("$e4j3"-C484)/2),$K28-17)),IF(($D28&gt;=30)*($D28&lt;=39),IF($K28&lt;=12,0,IF($K28&gt;57,45+INT(($K28-57)/2),$K28-12)),IF(($D28&gt;=40)*($D28&lt;=49),IF($K28&lt;=7,0,IF($K28&gt;52,45+INT(($K28-52)/2),$K28-7)),IF($D28&gt;=50,IF($K28&lt;=5,0,IF($K28&gt;50,45+INT(($K28-50)/2),$K28-5)),"AGE!")))),IF(OR($E28="f",$E28="F"),IF(($D28&gt;=20)*($D28&lt;=29),IF($K28&lt;=14,0,IF($K28&gt;59,45+INT(($K28-59)/2),$K28-14)),IF(($D28&gt;=30)*($D28&lt;=39),IF($K28&lt;=11,0,IF($K28&gt;56,45+INT(($K28-56)/2),$K28-11)),IF($D28&gt;=40,IF($K28&lt;=5,0,IF($K28&gt;50,45+INT(($K28-50)/2),$K28-5)),"AGE!"))),"Gender!")))</f>
        <v>29</v>
      </c>
      <c r="M28">
        <f>'Sit &amp; Reach Scores'!D86</f>
        <v>39</v>
      </c>
      <c r="N28">
        <f>IF(M28=0,0,(IF(OR($E28="m",$E28="M"),IF(($D28&gt;=20)*($D28&lt;=29),M28-3,IF(($D28&gt;=30)*($D28&lt;=39),M28-1,IF(($D28&gt;=40)*($D28&lt;=49),M28-1,IF($D28&gt;=50,M28+3,"AGE!")))),IF(OR($E28="f",$E28="F"),IF(($D28&gt;=20)*($D28&lt;=29),M28-5,IF(($D28&gt;=30)*($D28&lt;=39),M28-5,IF($D28&gt;=40,M28-1,"AGE!"))),"Gender!"))))</f>
        <v>38</v>
      </c>
      <c r="O28">
        <f>'Pull Up Scores'!D86</f>
        <v>17</v>
      </c>
      <c r="P28">
        <f>(IF(OR($E28="m",$E28="M"),IF(($D28&gt;=20)*($D28&lt;=29),IF($O28=0,0,IF($O28&lt;=19,3*($O28+2),IF($O28=20,65,$O28+45))),IF(($D28&gt;=30)*($D28&lt;=39),IF($O28=0,0,IF($O28&lt;=18,3*($O28+3),IF($O28=19,65,$O28+46))),IF(($D28&gt;=40)*($D28&lt;=49),IF($O28=0,0,IF($O28&lt;=16,3*($O28+5),IF($O28=17,65,$O28+48))),IF($D28&gt;=50,IF($O28=0,0,IF($O28&lt;=15,3*($O28+6),IF($O28=16,65,$O28+49))),"AGE!")))),IF(OR($E28="f",$E28="F"),IF(($D28&gt;=20)*($D28&lt;=29),IF($O28=0,0,IF($O28&lt;=14,3*($O28+7),IF($O28=15,65,$O28+50))),IF(($D28&gt;=30)*($D28&lt;=39),IF($O28=0,0,IF($O28&lt;=14,3*($O28+7),IF($O28=15,65,$O28+50))),IF($D28&gt;=40,IF($O28=0,0,IF($O28&lt;=13,3*($O28+8),IF($O28=14,65,$O28+51))),"AGE!"))),"Gender!")))</f>
        <v>60</v>
      </c>
      <c r="Q28" s="9">
        <f>'1.5 Mile Run Scores'!D86</f>
        <v>7.4537037037037037E-3</v>
      </c>
      <c r="R28">
        <f>(IF(OR($E28="m",$E28="M"),IF(($D28&gt;=20)*($D28&lt;=29),LOOKUP(Q28,'[1]XX Run Calc XX'!$A$2:$A$140,'[1]XX Run Calc XX'!$C$2:$C$140),IF(($D28&gt;=30)*($D28&lt;=39),LOOKUP(Q28,'[1]XX Run Calc XX'!$A$2:$A$140,'[1]XX Run Calc XX'!$D$2:$D$140),IF(($D28&gt;=40)*($D28&lt;=49),LOOKUP(Q28,'[1]XX Run Calc XX'!$A$2:$A$140,'[1]XX Run Calc XX'!$E$2:$E$140),IF($D28&gt;=50,LOOKUP(Q28,'[1]XX Run Calc XX'!$A$2:$A$140,'[1]XX Run Calc XX'!$F$2:$F$140),"AGE!")))),IF(OR($E28="f",$E28="F"),IF(($D28&gt;=20)*($D28&lt;=29),LOOKUP(Q28,'[1]XX Run Calc XX'!$A$2:$A$140,'[1]XX Run Calc XX'!$I$2:$I$140),IF(($D28&gt;=30)*($D28&lt;=39),LOOKUP(Q28,'[1]XX Run Calc XX'!$A$2:$A$140,'[1]XX Run Calc XX'!$J$2:$J$140),IF($D28&gt;=40,LOOKUP(Q28,'[1]XX Run Calc XX'!$A$2:$A$140,'[1]XX Run Calc XX'!$K$2:$K$140),"AGE!"))),"Gender!")))</f>
        <v>87</v>
      </c>
      <c r="S28" s="9">
        <f>'Agility Scores'!D86</f>
        <v>8.3518518518518512E-4</v>
      </c>
      <c r="T28">
        <v>48</v>
      </c>
      <c r="U28">
        <f>SUM(J28,L28,N28,P28,R28,T28)</f>
        <v>331</v>
      </c>
      <c r="V28" s="27"/>
    </row>
    <row r="29" spans="1:50" ht="13.8" x14ac:dyDescent="0.3">
      <c r="A29" s="29">
        <v>62</v>
      </c>
      <c r="B29" t="s">
        <v>95</v>
      </c>
      <c r="C29" t="s">
        <v>96</v>
      </c>
      <c r="D29" s="3">
        <v>40</v>
      </c>
      <c r="E29" s="28" t="s">
        <v>37</v>
      </c>
      <c r="F29" s="23">
        <v>63</v>
      </c>
      <c r="G29" s="23">
        <v>134.6</v>
      </c>
      <c r="H29">
        <f>'Bench Scores'!E63</f>
        <v>120</v>
      </c>
      <c r="I29" s="21">
        <f>'Bench Scores'!F63</f>
        <v>0.67189249720044797</v>
      </c>
      <c r="J29">
        <f>IF(H29=0,0,(IF(OR($E29="m",$E29="M"),IF(($D29&gt;=20)*($D29&lt;=29),INT(2*(((100*($H29/$G29))-25)/5)),IF(($D29&gt;=30)*($D29&lt;=39),INT(2*((100*($H29/$G29)-20)/5)),IF(($D29&gt;=40)*($D29&lt;=49),INT(2*((100*($H29/$G29)-10)/5)),IF($D29&gt;=50,INT(2*(((100*($H29/$G29)))/5)),"AGE!")))),IF(OR($E29="f",$E29="F"),IF(($D29&gt;=20)*($D29&lt;=29),INT(2*(((100*($H29/$G29)))/5)),IF(($D29&gt;=30)*($D29&lt;=39),INT(2*((100*($H29/$G29)+5)/5)),IF($D29&gt;=40,INT(2*((100*($H29/$G29)+10)/5)),"AGE!"))),"Gender!"))))</f>
        <v>39</v>
      </c>
      <c r="K29">
        <f>'Sit Up Scores'!D63</f>
        <v>61</v>
      </c>
      <c r="L29">
        <f>(IF(OR($E29="m",$E29="M"),IF(($D29&gt;=20)*($D29&lt;=29),IF($K29&lt;=17,0,IF($K29&gt;62,45+INT(("$e4j3"-C485)/2),$K29-17)),IF(($D29&gt;=30)*($D29&lt;=39),IF($K29&lt;=12,0,IF($K29&gt;57,45+INT(($K29-57)/2),$K29-12)),IF(($D29&gt;=40)*($D29&lt;=49),IF($K29&lt;=7,0,IF($K29&gt;52,45+INT(($K29-52)/2),$K29-7)),IF($D29&gt;=50,IF($K29&lt;=5,0,IF($K29&gt;50,45+INT(($K29-50)/2),$K29-5)),"AGE!")))),IF(OR($E29="f",$E29="F"),IF(($D29&gt;=20)*($D29&lt;=29),IF($K29&lt;=14,0,IF($K29&gt;59,45+INT(($K29-59)/2),$K29-14)),IF(($D29&gt;=30)*($D29&lt;=39),IF($K29&lt;=11,0,IF($K29&gt;56,45+INT(($K29-56)/2),$K29-11)),IF($D29&gt;=40,IF($K29&lt;=5,0,IF($K29&gt;50,45+INT(($K29-50)/2),$K29-5)),"AGE!"))),"Gender!")))</f>
        <v>50</v>
      </c>
      <c r="M29">
        <f>'Sit &amp; Reach Scores'!D63</f>
        <v>44</v>
      </c>
      <c r="N29">
        <f>IF(M29=0,0,(IF(OR($E29="m",$E29="M"),IF(($D29&gt;=20)*($D29&lt;=29),M29-3,IF(($D29&gt;=30)*($D29&lt;=39),M29-1,IF(($D29&gt;=40)*($D29&lt;=49),M29-1,IF($D29&gt;=50,M29+3,"AGE!")))),IF(OR($E29="f",$E29="F"),IF(($D29&gt;=20)*($D29&lt;=29),M29-5,IF(($D29&gt;=30)*($D29&lt;=39),M29-5,IF($D29&gt;=40,M29-1,"AGE!"))),"Gender!"))))</f>
        <v>43</v>
      </c>
      <c r="O29">
        <f>'Pull Up Scores'!D63</f>
        <v>13</v>
      </c>
      <c r="P29">
        <f>(IF(OR($E29="m",$E29="M"),IF(($D29&gt;=20)*($D29&lt;=29),IF($O29=0,0,IF($O29&lt;=19,3*($O29+2),IF($O29=20,65,$O29+45))),IF(($D29&gt;=30)*($D29&lt;=39),IF($O29=0,0,IF($O29&lt;=18,3*($O29+3),IF($O29=19,65,$O29+46))),IF(($D29&gt;=40)*($D29&lt;=49),IF($O29=0,0,IF($O29&lt;=16,3*($O29+5),IF($O29=17,65,$O29+48))),IF($D29&gt;=50,IF($O29=0,0,IF($O29&lt;=15,3*($O29+6),IF($O29=16,65,$O29+49))),"AGE!")))),IF(OR($E29="f",$E29="F"),IF(($D29&gt;=20)*($D29&lt;=29),IF($O29=0,0,IF($O29&lt;=14,3*($O29+7),IF($O29=15,65,$O29+50))),IF(($D29&gt;=30)*($D29&lt;=39),IF($O29=0,0,IF($O29&lt;=14,3*($O29+7),IF($O29=15,65,$O29+50))),IF($D29&gt;=40,IF($O29=0,0,IF($O29&lt;=13,3*($O29+8),IF($O29=14,65,$O29+51))),"AGE!"))),"Gender!")))</f>
        <v>63</v>
      </c>
      <c r="Q29" s="9">
        <f>'1.5 Mile Run Scores'!D63</f>
        <v>7.2337962962962963E-3</v>
      </c>
      <c r="R29">
        <f>(IF(OR($E29="m",$E29="M"),IF(($D29&gt;=20)*($D29&lt;=29),LOOKUP(Q29,'[1]XX Run Calc XX'!$A$2:$A$140,'[1]XX Run Calc XX'!$C$2:$C$140),IF(($D29&gt;=30)*($D29&lt;=39),LOOKUP(Q29,'[1]XX Run Calc XX'!$A$2:$A$140,'[1]XX Run Calc XX'!$D$2:$D$140),IF(($D29&gt;=40)*($D29&lt;=49),LOOKUP(Q29,'[1]XX Run Calc XX'!$A$2:$A$140,'[1]XX Run Calc XX'!$E$2:$E$140),IF($D29&gt;=50,LOOKUP(Q29,'[1]XX Run Calc XX'!$A$2:$A$140,'[1]XX Run Calc XX'!$F$2:$F$140),"AGE!")))),IF(OR($E29="f",$E29="F"),IF(($D29&gt;=20)*($D29&lt;=29),LOOKUP(Q29,'[1]XX Run Calc XX'!$A$2:$A$140,'[1]XX Run Calc XX'!$I$2:$I$140),IF(($D29&gt;=30)*($D29&lt;=39),LOOKUP(Q29,'[1]XX Run Calc XX'!$A$2:$A$140,'[1]XX Run Calc XX'!$J$2:$J$140),IF($D29&gt;=40,LOOKUP(Q29,'[1]XX Run Calc XX'!$A$2:$A$140,'[1]XX Run Calc XX'!$K$2:$K$140),"AGE!"))),"Gender!")))</f>
        <v>100</v>
      </c>
      <c r="S29" s="9">
        <f>'Agility Scores'!D63</f>
        <v>9.9965277777777791E-4</v>
      </c>
      <c r="T29">
        <f>LOOKUP($S29,'XX Ag Calc XX'!$A$3:$A$122,'XX Ag Calc XX'!$C$3:$C$122)</f>
        <v>33</v>
      </c>
      <c r="U29">
        <f>SUM(J29,L29,N29,P29,R29,T29)</f>
        <v>328</v>
      </c>
      <c r="V29" s="27"/>
    </row>
    <row r="30" spans="1:50" ht="13.8" x14ac:dyDescent="0.3">
      <c r="A30" s="29">
        <v>91</v>
      </c>
      <c r="B30" t="s">
        <v>131</v>
      </c>
      <c r="C30" t="s">
        <v>132</v>
      </c>
      <c r="D30" s="3">
        <v>31</v>
      </c>
      <c r="E30" s="28" t="s">
        <v>23</v>
      </c>
      <c r="F30" s="23">
        <v>66</v>
      </c>
      <c r="G30" s="23">
        <v>151.4</v>
      </c>
      <c r="H30">
        <f>'Bench Scores'!E92</f>
        <v>250</v>
      </c>
      <c r="I30" s="21">
        <f>'Bench Scores'!F92</f>
        <v>1.0390689941812137</v>
      </c>
      <c r="J30">
        <f>IF(H30=0,0,(IF(OR($E30="m",$E30="M"),IF(($D30&gt;=20)*($D30&lt;=29),INT(2*(((100*($H30/$G30))-25)/5)),IF(($D30&gt;=30)*($D30&lt;=39),INT(2*((100*($H30/$G30)-20)/5)),IF(($D30&gt;=40)*($D30&lt;=49),INT(2*((100*($H30/$G30)-10)/5)),IF($D30&gt;=50,INT(2*(((100*($H30/$G30)))/5)),"AGE!")))),IF(OR($E30="f",$E30="F"),IF(($D30&gt;=20)*($D30&lt;=29),INT(2*(((100*($H30/$G30)))/5)),IF(($D30&gt;=30)*($D30&lt;=39),INT(2*((100*($H30/$G30)+5)/5)),IF($D30&gt;=40,INT(2*((100*($H30/$G30)+10)/5)),"AGE!"))),"Gender!"))))</f>
        <v>58</v>
      </c>
      <c r="K30">
        <f>'Sit Up Scores'!D92</f>
        <v>55</v>
      </c>
      <c r="L30">
        <f>(IF(OR($E30="m",$E30="M"),IF(($D30&gt;=20)*($D30&lt;=29),IF($K30&lt;=17,0,IF($K30&gt;62,45+INT(("$e4j3"-C486)/2),$K30-17)),IF(($D30&gt;=30)*($D30&lt;=39),IF($K30&lt;=12,0,IF($K30&gt;57,45+INT(($K30-57)/2),$K30-12)),IF(($D30&gt;=40)*($D30&lt;=49),IF($K30&lt;=7,0,IF($K30&gt;52,45+INT(($K30-52)/2),$K30-7)),IF($D30&gt;=50,IF($K30&lt;=5,0,IF($K30&gt;50,45+INT(($K30-50)/2),$K30-5)),"AGE!")))),IF(OR($E30="f",$E30="F"),IF(($D30&gt;=20)*($D30&lt;=29),IF($K30&lt;=14,0,IF($K30&gt;59,45+INT(($K30-59)/2),$K30-14)),IF(($D30&gt;=30)*($D30&lt;=39),IF($K30&lt;=11,0,IF($K30&gt;56,45+INT(($K30-56)/2),$K30-11)),IF($D30&gt;=40,IF($K30&lt;=5,0,IF($K30&gt;50,45+INT(($K30-50)/2),$K30-5)),"AGE!"))),"Gender!")))</f>
        <v>43</v>
      </c>
      <c r="M30">
        <f>'Sit &amp; Reach Scores'!D92</f>
        <v>30</v>
      </c>
      <c r="N30">
        <f>IF(M30=0,0,(IF(OR($E30="m",$E30="M"),IF(($D30&gt;=20)*($D30&lt;=29),M30-3,IF(($D30&gt;=30)*($D30&lt;=39),M30-1,IF(($D30&gt;=40)*($D30&lt;=49),M30-1,IF($D30&gt;=50,M30+3,"AGE!")))),IF(OR($E30="f",$E30="F"),IF(($D30&gt;=20)*($D30&lt;=29),M30-5,IF(($D30&gt;=30)*($D30&lt;=39),M30-5,IF($D30&gt;=40,M30-1,"AGE!"))),"Gender!"))))</f>
        <v>29</v>
      </c>
      <c r="O30">
        <f>'Pull Up Scores'!D92</f>
        <v>22</v>
      </c>
      <c r="P30">
        <f>(IF(OR($E30="m",$E30="M"),IF(($D30&gt;=20)*($D30&lt;=29),IF($O30=0,0,IF($O30&lt;=19,3*($O30+2),IF($O30=20,65,$O30+45))),IF(($D30&gt;=30)*($D30&lt;=39),IF($O30=0,0,IF($O30&lt;=18,3*($O30+3),IF($O30=19,65,$O30+46))),IF(($D30&gt;=40)*($D30&lt;=49),IF($O30=0,0,IF($O30&lt;=16,3*($O30+5),IF($O30=17,65,$O30+48))),IF($D30&gt;=50,IF($O30=0,0,IF($O30&lt;=15,3*($O30+6),IF($O30=16,65,$O30+49))),"AGE!")))),IF(OR($E30="f",$E30="F"),IF(($D30&gt;=20)*($D30&lt;=29),IF($O30=0,0,IF($O30&lt;=14,3*($O30+7),IF($O30=15,65,$O30+50))),IF(($D30&gt;=30)*($D30&lt;=39),IF($O30=0,0,IF($O30&lt;=14,3*($O30+7),IF($O30=15,65,$O30+50))),IF($D30&gt;=40,IF($O30=0,0,IF($O30&lt;=13,3*($O30+8),IF($O30=14,65,$O30+51))),"AGE!"))),"Gender!")))</f>
        <v>68</v>
      </c>
      <c r="Q30" s="9">
        <f>'1.5 Mile Run Scores'!D92</f>
        <v>7.7083333333333335E-3</v>
      </c>
      <c r="R30">
        <f>(IF(OR($E30="m",$E30="M"),IF(($D30&gt;=20)*($D30&lt;=29),LOOKUP(Q30,'[1]XX Run Calc XX'!$A$2:$A$140,'[1]XX Run Calc XX'!$C$2:$C$140),IF(($D30&gt;=30)*($D30&lt;=39),LOOKUP(Q30,'[1]XX Run Calc XX'!$A$2:$A$140,'[1]XX Run Calc XX'!$D$2:$D$140),IF(($D30&gt;=40)*($D30&lt;=49),LOOKUP(Q30,'[1]XX Run Calc XX'!$A$2:$A$140,'[1]XX Run Calc XX'!$E$2:$E$140),IF($D30&gt;=50,LOOKUP(Q30,'[1]XX Run Calc XX'!$A$2:$A$140,'[1]XX Run Calc XX'!$F$2:$F$140),"AGE!")))),IF(OR($E30="f",$E30="F"),IF(($D30&gt;=20)*($D30&lt;=29),LOOKUP(Q30,'[1]XX Run Calc XX'!$A$2:$A$140,'[1]XX Run Calc XX'!$I$2:$I$140),IF(($D30&gt;=30)*($D30&lt;=39),LOOKUP(Q30,'[1]XX Run Calc XX'!$A$2:$A$140,'[1]XX Run Calc XX'!$J$2:$J$140),IF($D30&gt;=40,LOOKUP(Q30,'[1]XX Run Calc XX'!$A$2:$A$140,'[1]XX Run Calc XX'!$K$2:$K$140),"AGE!"))),"Gender!")))</f>
        <v>85</v>
      </c>
      <c r="S30" s="9">
        <f>'Agility Scores'!D92</f>
        <v>8.66550925925926E-4</v>
      </c>
      <c r="T30">
        <f>LOOKUP($S30,'XX Ag Calc XX'!$A$3:$A$122,'XX Ag Calc XX'!$C$3:$C$122)</f>
        <v>45</v>
      </c>
      <c r="U30">
        <f>SUM(J30,L30,N30,P30,R30,T30)</f>
        <v>328</v>
      </c>
      <c r="V30" s="27"/>
    </row>
    <row r="31" spans="1:50" ht="13.8" x14ac:dyDescent="0.3">
      <c r="A31" s="29">
        <v>46</v>
      </c>
      <c r="B31" t="s">
        <v>77</v>
      </c>
      <c r="C31" t="s">
        <v>74</v>
      </c>
      <c r="D31" s="3">
        <v>28</v>
      </c>
      <c r="E31" s="28" t="s">
        <v>23</v>
      </c>
      <c r="F31" s="23">
        <v>69</v>
      </c>
      <c r="G31" s="23">
        <v>160</v>
      </c>
      <c r="H31">
        <f>'Bench Scores'!E47</f>
        <v>275</v>
      </c>
      <c r="I31" s="21">
        <f>'Bench Scores'!F47</f>
        <v>1.3613861386138615</v>
      </c>
      <c r="J31">
        <v>59</v>
      </c>
      <c r="K31">
        <f>'Sit Up Scores'!D47</f>
        <v>38</v>
      </c>
      <c r="L31">
        <f>(IF(OR($E31="m",$E31="M"),IF(($D31&gt;=20)*($D31&lt;=29),IF($K31&lt;=17,0,IF($K31&gt;62,45+INT(("$e4j3"-C487)/2),$K31-17)),IF(($D31&gt;=30)*($D31&lt;=39),IF($K31&lt;=12,0,IF($K31&gt;57,45+INT(($K31-57)/2),$K31-12)),IF(($D31&gt;=40)*($D31&lt;=49),IF($K31&lt;=7,0,IF($K31&gt;52,45+INT(($K31-52)/2),$K31-7)),IF($D31&gt;=50,IF($K31&lt;=5,0,IF($K31&gt;50,45+INT(($K31-50)/2),$K31-5)),"AGE!")))),IF(OR($E31="f",$E31="F"),IF(($D31&gt;=20)*($D31&lt;=29),IF($K31&lt;=14,0,IF($K31&gt;59,45+INT(($K31-59)/2),$K31-14)),IF(($D31&gt;=30)*($D31&lt;=39),IF($K31&lt;=11,0,IF($K31&gt;56,45+INT(($K31-56)/2),$K31-11)),IF($D31&gt;=40,IF($K31&lt;=5,0,IF($K31&gt;50,45+INT(($K31-50)/2),$K31-5)),"AGE!"))),"Gender!")))</f>
        <v>21</v>
      </c>
      <c r="M31">
        <f>'Sit &amp; Reach Scores'!D47</f>
        <v>36</v>
      </c>
      <c r="N31">
        <f>IF(M31=0,0,(IF(OR($E31="m",$E31="M"),IF(($D31&gt;=20)*($D31&lt;=29),M31-3,IF(($D31&gt;=30)*($D31&lt;=39),M31-1,IF(($D31&gt;=40)*($D31&lt;=49),M31-1,IF($D31&gt;=50,M31+3,"AGE!")))),IF(OR($E31="f",$E31="F"),IF(($D31&gt;=20)*($D31&lt;=29),M31-5,IF(($D31&gt;=30)*($D31&lt;=39),M31-5,IF($D31&gt;=40,M31-1,"AGE!"))),"Gender!"))))</f>
        <v>33</v>
      </c>
      <c r="O31">
        <f>'Pull Up Scores'!D47</f>
        <v>33</v>
      </c>
      <c r="P31">
        <f>(IF(OR($E31="m",$E31="M"),IF(($D31&gt;=20)*($D31&lt;=29),IF($O31=0,0,IF($O31&lt;=19,3*($O31+2),IF($O31=20,65,$O31+45))),IF(($D31&gt;=30)*($D31&lt;=39),IF($O31=0,0,IF($O31&lt;=18,3*($O31+3),IF($O31=19,65,$O31+46))),IF(($D31&gt;=40)*($D31&lt;=49),IF($O31=0,0,IF($O31&lt;=16,3*($O31+5),IF($O31=17,65,$O31+48))),IF($D31&gt;=50,IF($O31=0,0,IF($O31&lt;=15,3*($O31+6),IF($O31=16,65,$O31+49))),"AGE!")))),IF(OR($E31="f",$E31="F"),IF(($D31&gt;=20)*($D31&lt;=29),IF($O31=0,0,IF($O31&lt;=14,3*($O31+7),IF($O31=15,65,$O31+50))),IF(($D31&gt;=30)*($D31&lt;=39),IF($O31=0,0,IF($O31&lt;=14,3*($O31+7),IF($O31=15,65,$O31+50))),IF($D31&gt;=40,IF($O31=0,0,IF($O31&lt;=13,3*($O31+8),IF($O31=14,65,$O31+51))),"AGE!"))),"Gender!")))</f>
        <v>78</v>
      </c>
      <c r="Q31" s="9">
        <f>'1.5 Mile Run Scores'!D47</f>
        <v>6.5972222222222222E-3</v>
      </c>
      <c r="R31">
        <v>90</v>
      </c>
      <c r="S31" s="9">
        <f>'Agility Scores'!D47</f>
        <v>8.6087962962962962E-4</v>
      </c>
      <c r="T31">
        <v>46</v>
      </c>
      <c r="U31">
        <f>SUM(J31,L31,N31,P31,R31,T31)</f>
        <v>327</v>
      </c>
      <c r="V31" s="27"/>
    </row>
    <row r="32" spans="1:50" s="17" customFormat="1" ht="13.8" x14ac:dyDescent="0.3">
      <c r="A32" s="29">
        <v>54</v>
      </c>
      <c r="B32" t="s">
        <v>87</v>
      </c>
      <c r="C32" t="s">
        <v>85</v>
      </c>
      <c r="D32" s="3">
        <v>27</v>
      </c>
      <c r="E32" s="28" t="s">
        <v>23</v>
      </c>
      <c r="F32" s="23">
        <v>70</v>
      </c>
      <c r="G32" s="23">
        <v>147</v>
      </c>
      <c r="H32">
        <f>'Bench Scores'!E55</f>
        <v>200</v>
      </c>
      <c r="I32" s="21">
        <f>'Bench Scores'!F55</f>
        <v>0.99700897308075775</v>
      </c>
      <c r="J32">
        <f>IF(H32=0,0,(IF(OR($E32="m",$E32="M"),IF(($D32&gt;=20)*($D32&lt;=29),INT(2*(((100*($H32/$G32))-25)/5)),IF(($D32&gt;=30)*($D32&lt;=39),INT(2*((100*($H32/$G32)-20)/5)),IF(($D32&gt;=40)*($D32&lt;=49),INT(2*((100*($H32/$G32)-10)/5)),IF($D32&gt;=50,INT(2*(((100*($H32/$G32)))/5)),"AGE!")))),IF(OR($E32="f",$E32="F"),IF(($D32&gt;=20)*($D32&lt;=29),INT(2*(((100*($H32/$G32)))/5)),IF(($D32&gt;=30)*($D32&lt;=39),INT(2*((100*($H32/$G32)+5)/5)),IF($D32&gt;=40,INT(2*((100*($H32/$G32)+10)/5)),"AGE!"))),"Gender!"))))</f>
        <v>44</v>
      </c>
      <c r="K32">
        <f>'Sit Up Scores'!D55</f>
        <v>55</v>
      </c>
      <c r="L32">
        <f>(IF(OR($E32="m",$E32="M"),IF(($D32&gt;=20)*($D32&lt;=29),IF($K32&lt;=17,0,IF($K32&gt;62,45+INT(("$e4j3"-C488)/2),$K32-17)),IF(($D32&gt;=30)*($D32&lt;=39),IF($K32&lt;=12,0,IF($K32&gt;57,45+INT(($K32-57)/2),$K32-12)),IF(($D32&gt;=40)*($D32&lt;=49),IF($K32&lt;=7,0,IF($K32&gt;52,45+INT(($K32-52)/2),$K32-7)),IF($D32&gt;=50,IF($K32&lt;=5,0,IF($K32&gt;50,45+INT(($K32-50)/2),$K32-5)),"AGE!")))),IF(OR($E32="f",$E32="F"),IF(($D32&gt;=20)*($D32&lt;=29),IF($K32&lt;=14,0,IF($K32&gt;59,45+INT(($K32-59)/2),$K32-14)),IF(($D32&gt;=30)*($D32&lt;=39),IF($K32&lt;=11,0,IF($K32&gt;56,45+INT(($K32-56)/2),$K32-11)),IF($D32&gt;=40,IF($K32&lt;=5,0,IF($K32&gt;50,45+INT(($K32-50)/2),$K32-5)),"AGE!"))),"Gender!")))</f>
        <v>38</v>
      </c>
      <c r="M32">
        <f>'Sit &amp; Reach Scores'!D55</f>
        <v>45</v>
      </c>
      <c r="N32">
        <f>IF(M32=0,0,(IF(OR($E32="m",$E32="M"),IF(($D32&gt;=20)*($D32&lt;=29),M32-3,IF(($D32&gt;=30)*($D32&lt;=39),M32-1,IF(($D32&gt;=40)*($D32&lt;=49),M32-1,IF($D32&gt;=50,M32+3,"AGE!")))),IF(OR($E32="f",$E32="F"),IF(($D32&gt;=20)*($D32&lt;=29),M32-5,IF(($D32&gt;=30)*($D32&lt;=39),M32-5,IF($D32&gt;=40,M32-1,"AGE!"))),"Gender!"))))</f>
        <v>42</v>
      </c>
      <c r="O32">
        <f>'Pull Up Scores'!D55</f>
        <v>22</v>
      </c>
      <c r="P32">
        <f>(IF(OR($E32="m",$E32="M"),IF(($D32&gt;=20)*($D32&lt;=29),IF($O32=0,0,IF($O32&lt;=19,3*($O32+2),IF($O32=20,65,$O32+45))),IF(($D32&gt;=30)*($D32&lt;=39),IF($O32=0,0,IF($O32&lt;=18,3*($O32+3),IF($O32=19,65,$O32+46))),IF(($D32&gt;=40)*($D32&lt;=49),IF($O32=0,0,IF($O32&lt;=16,3*($O32+5),IF($O32=17,65,$O32+48))),IF($D32&gt;=50,IF($O32=0,0,IF($O32&lt;=15,3*($O32+6),IF($O32=16,65,$O32+49))),"AGE!")))),IF(OR($E32="f",$E32="F"),IF(($D32&gt;=20)*($D32&lt;=29),IF($O32=0,0,IF($O32&lt;=14,3*($O32+7),IF($O32=15,65,$O32+50))),IF(($D32&gt;=30)*($D32&lt;=39),IF($O32=0,0,IF($O32&lt;=14,3*($O32+7),IF($O32=15,65,$O32+50))),IF($D32&gt;=40,IF($O32=0,0,IF($O32&lt;=13,3*($O32+8),IF($O32=14,65,$O32+51))),"AGE!"))),"Gender!")))</f>
        <v>67</v>
      </c>
      <c r="Q32" s="9">
        <f>'1.5 Mile Run Scores'!D55</f>
        <v>7.4537037037037037E-3</v>
      </c>
      <c r="R32">
        <f>(IF(OR($E32="m",$E32="M"),IF(($D32&gt;=20)*($D32&lt;=29),LOOKUP(Q32,'[1]XX Run Calc XX'!$A$2:$A$140,'[1]XX Run Calc XX'!$C$2:$C$140),IF(($D32&gt;=30)*($D32&lt;=39),LOOKUP(Q32,'[1]XX Run Calc XX'!$A$2:$A$140,'[1]XX Run Calc XX'!$D$2:$D$140),IF(($D32&gt;=40)*($D32&lt;=49),LOOKUP(Q32,'[1]XX Run Calc XX'!$A$2:$A$140,'[1]XX Run Calc XX'!$E$2:$E$140),IF($D32&gt;=50,LOOKUP(Q32,'[1]XX Run Calc XX'!$A$2:$A$140,'[1]XX Run Calc XX'!$F$2:$F$140),"AGE!")))),IF(OR($E32="f",$E32="F"),IF(($D32&gt;=20)*($D32&lt;=29),LOOKUP(Q32,'[1]XX Run Calc XX'!$A$2:$A$140,'[1]XX Run Calc XX'!$I$2:$I$140),IF(($D32&gt;=30)*($D32&lt;=39),LOOKUP(Q32,'[1]XX Run Calc XX'!$A$2:$A$140,'[1]XX Run Calc XX'!$J$2:$J$140),IF($D32&gt;=40,LOOKUP(Q32,'[1]XX Run Calc XX'!$A$2:$A$140,'[1]XX Run Calc XX'!$K$2:$K$140),"AGE!"))),"Gender!")))</f>
        <v>83</v>
      </c>
      <c r="S32" s="9">
        <f>'Agility Scores'!D55</f>
        <v>8.3587962962962967E-4</v>
      </c>
      <c r="T32">
        <v>48</v>
      </c>
      <c r="U32">
        <f>SUM(J32,L32,N32,P32,R32,T32)</f>
        <v>322</v>
      </c>
      <c r="V32" s="2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50" s="17" customFormat="1" ht="13.8" x14ac:dyDescent="0.3">
      <c r="A33" s="29">
        <v>79</v>
      </c>
      <c r="B33" t="s">
        <v>117</v>
      </c>
      <c r="C33" t="s">
        <v>114</v>
      </c>
      <c r="D33" s="3">
        <v>31</v>
      </c>
      <c r="E33" s="28" t="s">
        <v>23</v>
      </c>
      <c r="F33" s="23">
        <v>73</v>
      </c>
      <c r="G33" s="23">
        <v>201</v>
      </c>
      <c r="H33">
        <f>'Bench Scores'!E80</f>
        <v>315</v>
      </c>
      <c r="I33" s="21">
        <f>'Bench Scores'!F80</f>
        <v>3.0405405405405408</v>
      </c>
      <c r="J33">
        <v>55</v>
      </c>
      <c r="K33">
        <f>'Sit Up Scores'!D80</f>
        <v>40</v>
      </c>
      <c r="L33">
        <f>(IF(OR($E33="m",$E33="M"),IF(($D33&gt;=20)*($D33&lt;=29),IF($K33&lt;=17,0,IF($K33&gt;62,45+INT(("$e4j3"-C489)/2),$K33-17)),IF(($D33&gt;=30)*($D33&lt;=39),IF($K33&lt;=12,0,IF($K33&gt;57,45+INT(($K33-57)/2),$K33-12)),IF(($D33&gt;=40)*($D33&lt;=49),IF($K33&lt;=7,0,IF($K33&gt;52,45+INT(($K33-52)/2),$K33-7)),IF($D33&gt;=50,IF($K33&lt;=5,0,IF($K33&gt;50,45+INT(($K33-50)/2),$K33-5)),"AGE!")))),IF(OR($E33="f",$E33="F"),IF(($D33&gt;=20)*($D33&lt;=29),IF($K33&lt;=14,0,IF($K33&gt;59,45+INT(($K33-59)/2),$K33-14)),IF(($D33&gt;=30)*($D33&lt;=39),IF($K33&lt;=11,0,IF($K33&gt;56,45+INT(($K33-56)/2),$K33-11)),IF($D33&gt;=40,IF($K33&lt;=5,0,IF($K33&gt;50,45+INT(($K33-50)/2),$K33-5)),"AGE!"))),"Gender!")))</f>
        <v>28</v>
      </c>
      <c r="M33">
        <f>'Sit &amp; Reach Scores'!D80</f>
        <v>32</v>
      </c>
      <c r="N33">
        <f>IF(M33=0,0,(IF(OR($E33="m",$E33="M"),IF(($D33&gt;=20)*($D33&lt;=29),M33-3,IF(($D33&gt;=30)*($D33&lt;=39),M33-1,IF(($D33&gt;=40)*($D33&lt;=49),M33-1,IF($D33&gt;=50,M33+3,"AGE!")))),IF(OR($E33="f",$E33="F"),IF(($D33&gt;=20)*($D33&lt;=29),M33-5,IF(($D33&gt;=30)*($D33&lt;=39),M33-5,IF($D33&gt;=40,M33-1,"AGE!"))),"Gender!"))))</f>
        <v>31</v>
      </c>
      <c r="O33">
        <f>'Pull Up Scores'!D80</f>
        <v>26</v>
      </c>
      <c r="P33">
        <f>(IF(OR($E33="m",$E33="M"),IF(($D33&gt;=20)*($D33&lt;=29),IF($O33=0,0,IF($O33&lt;=19,3*($O33+2),IF($O33=20,65,$O33+45))),IF(($D33&gt;=30)*($D33&lt;=39),IF($O33=0,0,IF($O33&lt;=18,3*($O33+3),IF($O33=19,65,$O33+46))),IF(($D33&gt;=40)*($D33&lt;=49),IF($O33=0,0,IF($O33&lt;=16,3*($O33+5),IF($O33=17,65,$O33+48))),IF($D33&gt;=50,IF($O33=0,0,IF($O33&lt;=15,3*($O33+6),IF($O33=16,65,$O33+49))),"AGE!")))),IF(OR($E33="f",$E33="F"),IF(($D33&gt;=20)*($D33&lt;=29),IF($O33=0,0,IF($O33&lt;=14,3*($O33+7),IF($O33=15,65,$O33+50))),IF(($D33&gt;=30)*($D33&lt;=39),IF($O33=0,0,IF($O33&lt;=14,3*($O33+7),IF($O33=15,65,$O33+50))),IF($D33&gt;=40,IF($O33=0,0,IF($O33&lt;=13,3*($O33+8),IF($O33=14,65,$O33+51))),"AGE!"))),"Gender!")))</f>
        <v>72</v>
      </c>
      <c r="Q33" s="9">
        <f>'1.5 Mile Run Scores'!D80</f>
        <v>7.2106481481481483E-3</v>
      </c>
      <c r="R33">
        <f>(IF(OR($E33="m",$E33="M"),IF(($D33&gt;=20)*($D33&lt;=29),LOOKUP(Q33,'[1]XX Run Calc XX'!$A$2:$A$140,'[1]XX Run Calc XX'!$C$2:$C$140),IF(($D33&gt;=30)*($D33&lt;=39),LOOKUP(Q33,'[1]XX Run Calc XX'!$A$2:$A$140,'[1]XX Run Calc XX'!$D$2:$D$140),IF(($D33&gt;=40)*($D33&lt;=49),LOOKUP(Q33,'[1]XX Run Calc XX'!$A$2:$A$140,'[1]XX Run Calc XX'!$E$2:$E$140),IF($D33&gt;=50,LOOKUP(Q33,'[1]XX Run Calc XX'!$A$2:$A$140,'[1]XX Run Calc XX'!$F$2:$F$140),"AGE!")))),IF(OR($E33="f",$E33="F"),IF(($D33&gt;=20)*($D33&lt;=29),LOOKUP(Q33,'[1]XX Run Calc XX'!$A$2:$A$140,'[1]XX Run Calc XX'!$I$2:$I$140),IF(($D33&gt;=30)*($D33&lt;=39),LOOKUP(Q33,'[1]XX Run Calc XX'!$A$2:$A$140,'[1]XX Run Calc XX'!$J$2:$J$140),IF($D33&gt;=40,LOOKUP(Q33,'[1]XX Run Calc XX'!$A$2:$A$140,'[1]XX Run Calc XX'!$K$2:$K$140),"AGE!"))),"Gender!")))</f>
        <v>89</v>
      </c>
      <c r="S33" s="9">
        <f>'Agility Scores'!D80</f>
        <v>8.4999999999999995E-4</v>
      </c>
      <c r="T33">
        <v>47</v>
      </c>
      <c r="U33">
        <f>SUM(J33,L33,N33,P33,R33,T33)</f>
        <v>322</v>
      </c>
      <c r="V33" s="2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50" s="16" customFormat="1" ht="13.8" x14ac:dyDescent="0.3">
      <c r="A34" s="29">
        <v>77</v>
      </c>
      <c r="B34" t="s">
        <v>115</v>
      </c>
      <c r="C34" t="s">
        <v>114</v>
      </c>
      <c r="D34" s="3">
        <v>35</v>
      </c>
      <c r="E34" s="28" t="s">
        <v>23</v>
      </c>
      <c r="F34" s="23">
        <v>70</v>
      </c>
      <c r="G34" s="23">
        <v>202.2</v>
      </c>
      <c r="H34">
        <f>'Bench Scores'!E78</f>
        <v>305</v>
      </c>
      <c r="I34" s="21">
        <f>'Bench Scores'!F78</f>
        <v>1.431924882629108</v>
      </c>
      <c r="J34">
        <f>IF(H34=0,0,(IF(OR($E34="m",$E34="M"),IF(($D34&gt;=20)*($D34&lt;=29),INT(2*(((100*($H34/$G34))-25)/5)),IF(($D34&gt;=30)*($D34&lt;=39),INT(2*((100*($H34/$G34)-20)/5)),IF(($D34&gt;=40)*($D34&lt;=49),INT(2*((100*($H34/$G34)-10)/5)),IF($D34&gt;=50,INT(2*(((100*($H34/$G34)))/5)),"AGE!")))),IF(OR($E34="f",$E34="F"),IF(($D34&gt;=20)*($D34&lt;=29),INT(2*(((100*($H34/$G34)))/5)),IF(($D34&gt;=30)*($D34&lt;=39),INT(2*((100*($H34/$G34)+5)/5)),IF($D34&gt;=40,INT(2*((100*($H34/$G34)+10)/5)),"AGE!"))),"Gender!"))))</f>
        <v>52</v>
      </c>
      <c r="K34">
        <f>'Sit Up Scores'!D78</f>
        <v>51</v>
      </c>
      <c r="L34">
        <f>(IF(OR($E34="m",$E34="M"),IF(($D34&gt;=20)*($D34&lt;=29),IF($K34&lt;=17,0,IF($K34&gt;62,45+INT(("$e4j3"-C490)/2),$K34-17)),IF(($D34&gt;=30)*($D34&lt;=39),IF($K34&lt;=12,0,IF($K34&gt;57,45+INT(($K34-57)/2),$K34-12)),IF(($D34&gt;=40)*($D34&lt;=49),IF($K34&lt;=7,0,IF($K34&gt;52,45+INT(($K34-52)/2),$K34-7)),IF($D34&gt;=50,IF($K34&lt;=5,0,IF($K34&gt;50,45+INT(($K34-50)/2),$K34-5)),"AGE!")))),IF(OR($E34="f",$E34="F"),IF(($D34&gt;=20)*($D34&lt;=29),IF($K34&lt;=14,0,IF($K34&gt;59,45+INT(($K34-59)/2),$K34-14)),IF(($D34&gt;=30)*($D34&lt;=39),IF($K34&lt;=11,0,IF($K34&gt;56,45+INT(($K34-56)/2),$K34-11)),IF($D34&gt;=40,IF($K34&lt;=5,0,IF($K34&gt;50,45+INT(($K34-50)/2),$K34-5)),"AGE!"))),"Gender!")))</f>
        <v>39</v>
      </c>
      <c r="M34">
        <f>'Sit &amp; Reach Scores'!D77</f>
        <v>19</v>
      </c>
      <c r="N34">
        <f>IF(M34=0,0,(IF(OR($E34="m",$E34="M"),IF(($D34&gt;=20)*($D34&lt;=29),M34-3,IF(($D34&gt;=30)*($D34&lt;=39),M34-1,IF(($D34&gt;=40)*($D34&lt;=49),M34-1,IF($D34&gt;=50,M34+3,"AGE!")))),IF(OR($E34="f",$E34="F"),IF(($D34&gt;=20)*($D34&lt;=29),M34-5,IF(($D34&gt;=30)*($D34&lt;=39),M34-5,IF($D34&gt;=40,M34-1,"AGE!"))),"Gender!"))))</f>
        <v>18</v>
      </c>
      <c r="O34">
        <f>'Pull Up Scores'!D78</f>
        <v>24</v>
      </c>
      <c r="P34">
        <f>(IF(OR($E34="m",$E34="M"),IF(($D34&gt;=20)*($D34&lt;=29),IF($O34=0,0,IF($O34&lt;=19,3*($O34+2),IF($O34=20,65,$O34+45))),IF(($D34&gt;=30)*($D34&lt;=39),IF($O34=0,0,IF($O34&lt;=18,3*($O34+3),IF($O34=19,65,$O34+46))),IF(($D34&gt;=40)*($D34&lt;=49),IF($O34=0,0,IF($O34&lt;=16,3*($O34+5),IF($O34=17,65,$O34+48))),IF($D34&gt;=50,IF($O34=0,0,IF($O34&lt;=15,3*($O34+6),IF($O34=16,65,$O34+49))),"AGE!")))),IF(OR($E34="f",$E34="F"),IF(($D34&gt;=20)*($D34&lt;=29),IF($O34=0,0,IF($O34&lt;=14,3*($O34+7),IF($O34=15,65,$O34+50))),IF(($D34&gt;=30)*($D34&lt;=39),IF($O34=0,0,IF($O34&lt;=14,3*($O34+7),IF($O34=15,65,$O34+50))),IF($D34&gt;=40,IF($O34=0,0,IF($O34&lt;=13,3*($O34+8),IF($O34=14,65,$O34+51))),"AGE!"))),"Gender!")))</f>
        <v>70</v>
      </c>
      <c r="Q34" s="9">
        <f>'1.5 Mile Run Scores'!D78</f>
        <v>7.3032407407407404E-3</v>
      </c>
      <c r="R34">
        <f>(IF(OR($E34="m",$E34="M"),IF(($D34&gt;=20)*($D34&lt;=29),LOOKUP(Q34,'[1]XX Run Calc XX'!$A$2:$A$140,'[1]XX Run Calc XX'!$C$2:$C$140),IF(($D34&gt;=30)*($D34&lt;=39),LOOKUP(Q34,'[1]XX Run Calc XX'!$A$2:$A$140,'[1]XX Run Calc XX'!$D$2:$D$140),IF(($D34&gt;=40)*($D34&lt;=49),LOOKUP(Q34,'[1]XX Run Calc XX'!$A$2:$A$140,'[1]XX Run Calc XX'!$E$2:$E$140),IF($D34&gt;=50,LOOKUP(Q34,'[1]XX Run Calc XX'!$A$2:$A$140,'[1]XX Run Calc XX'!$F$2:$F$140),"AGE!")))),IF(OR($E34="f",$E34="F"),IF(($D34&gt;=20)*($D34&lt;=29),LOOKUP(Q34,'[1]XX Run Calc XX'!$A$2:$A$140,'[1]XX Run Calc XX'!$I$2:$I$140),IF(($D34&gt;=30)*($D34&lt;=39),LOOKUP(Q34,'[1]XX Run Calc XX'!$A$2:$A$140,'[1]XX Run Calc XX'!$J$2:$J$140),IF($D34&gt;=40,LOOKUP(Q34,'[1]XX Run Calc XX'!$A$2:$A$140,'[1]XX Run Calc XX'!$K$2:$K$140),"AGE!"))),"Gender!")))</f>
        <v>88</v>
      </c>
      <c r="S34" s="9">
        <f>'Agility Scores'!D78</f>
        <v>7.7256944444444443E-4</v>
      </c>
      <c r="T34">
        <v>54</v>
      </c>
      <c r="U34">
        <f>SUM(J34,L34,N34,P34,R34,T34)</f>
        <v>321</v>
      </c>
      <c r="V34" s="27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7"/>
      <c r="AV34" s="17"/>
      <c r="AW34" s="17"/>
      <c r="AX34" s="17"/>
    </row>
    <row r="35" spans="1:50" s="16" customFormat="1" x14ac:dyDescent="0.25">
      <c r="A35" s="29">
        <v>9</v>
      </c>
      <c r="B35" t="s">
        <v>32</v>
      </c>
      <c r="C35" t="s">
        <v>29</v>
      </c>
      <c r="D35" s="3">
        <v>40</v>
      </c>
      <c r="E35" s="28" t="s">
        <v>23</v>
      </c>
      <c r="F35" s="23">
        <v>70</v>
      </c>
      <c r="G35" s="23">
        <v>199</v>
      </c>
      <c r="H35">
        <f>'Bench Scores'!E10</f>
        <v>330</v>
      </c>
      <c r="I35" s="21">
        <f>'Bench Scores'!F10</f>
        <v>1.9230769230769231</v>
      </c>
      <c r="J35">
        <f>IF(H35=0,0,(IF(OR($E35="m",$E35="M"),IF(($D35&gt;=20)*($D35&lt;=29),INT(2*(((100*($H35/$G35))-25)/5)),IF(($D35&gt;=30)*($D35&lt;=39),INT(2*((100*($H35/$G35)-20)/5)),IF(($D35&gt;=40)*($D35&lt;=49),INT(2*((100*($H35/$G35)-10)/5)),IF($D35&gt;=50,INT(2*(((100*($H35/$G35)))/5)),"AGE!")))),IF(OR($E35="f",$E35="F"),IF(($D35&gt;=20)*($D35&lt;=29),INT(2*(((100*($H35/$G35)))/5)),IF(($D35&gt;=30)*($D35&lt;=39),INT(2*((100*($H35/$G35)+5)/5)),IF($D35&gt;=40,INT(2*((100*($H35/$G35)+10)/5)),"AGE!"))),"Gender!"))))</f>
        <v>62</v>
      </c>
      <c r="K35">
        <f>'Sit Up Scores'!D10</f>
        <v>42</v>
      </c>
      <c r="L35">
        <f>(IF(OR($E35="m",$E35="M"),IF(($D35&gt;=20)*($D35&lt;=29),IF($K35&lt;=17,0,IF($K35&gt;62,45+INT(("$e4j3"-C491)/2),$K35-17)),IF(($D35&gt;=30)*($D35&lt;=39),IF($K35&lt;=12,0,IF($K35&gt;57,45+INT(($K35-57)/2),$K35-12)),IF(($D35&gt;=40)*($D35&lt;=49),IF($K35&lt;=7,0,IF($K35&gt;52,45+INT(($K35-52)/2),$K35-7)),IF($D35&gt;=50,IF($K35&lt;=5,0,IF($K35&gt;50,45+INT(($K35-50)/2),$K35-5)),"AGE!")))),IF(OR($E35="f",$E35="F"),IF(($D35&gt;=20)*($D35&lt;=29),IF($K35&lt;=14,0,IF($K35&gt;59,45+INT(($K35-59)/2),$K35-14)),IF(($D35&gt;=30)*($D35&lt;=39),IF($K35&lt;=11,0,IF($K35&gt;56,45+INT(($K35-56)/2),$K35-11)),IF($D35&gt;=40,IF($K35&lt;=5,0,IF($K35&gt;50,45+INT(($K35-50)/2),$K35-5)),"AGE!"))),"Gender!")))</f>
        <v>35</v>
      </c>
      <c r="M35">
        <f>'Sit &amp; Reach Scores'!D10</f>
        <v>32</v>
      </c>
      <c r="N35">
        <f>IF(M35=0,0,(IF(OR($E35="m",$E35="M"),IF(($D35&gt;=20)*($D35&lt;=29),M35-3,IF(($D35&gt;=30)*($D35&lt;=39),M35-1,IF(($D35&gt;=40)*($D35&lt;=49),M35-1,IF($D35&gt;=50,M35+3,"AGE!")))),IF(OR($E35="f",$E35="F"),IF(($D35&gt;=20)*($D35&lt;=29),M35-5,IF(($D35&gt;=30)*($D35&lt;=39),M35-5,IF($D35&gt;=40,M35-1,"AGE!"))),"Gender!"))))</f>
        <v>31</v>
      </c>
      <c r="O35">
        <f>'Pull Up Scores'!D10</f>
        <v>24</v>
      </c>
      <c r="P35">
        <f>(IF(OR($E35="m",$E35="M"),IF(($D35&gt;=20)*($D35&lt;=29),IF($O35=0,0,IF($O35&lt;=19,3*($O35+2),IF($O35=20,65,$O35+45))),IF(($D35&gt;=30)*($D35&lt;=39),IF($O35=0,0,IF($O35&lt;=18,3*($O35+3),IF($O35=19,65,$O35+46))),IF(($D35&gt;=40)*($D35&lt;=49),IF($O35=0,0,IF($O35&lt;=16,3*($O35+5),IF($O35=17,65,$O35+48))),IF($D35&gt;=50,IF($O35=0,0,IF($O35&lt;=15,3*($O35+6),IF($O35=16,65,$O35+49))),"AGE!")))),IF(OR($E35="f",$E35="F"),IF(($D35&gt;=20)*($D35&lt;=29),IF($O35=0,0,IF($O35&lt;=14,3*($O35+7),IF($O35=15,65,$O35+50))),IF(($D35&gt;=30)*($D35&lt;=39),IF($O35=0,0,IF($O35&lt;=14,3*($O35+7),IF($O35=15,65,$O35+50))),IF($D35&gt;=40,IF($O35=0,0,IF($O35&lt;=13,3*($O35+8),IF($O35=14,65,$O35+51))),"AGE!"))),"Gender!")))</f>
        <v>72</v>
      </c>
      <c r="Q35" s="9">
        <f>'1.5 Mile Run Scores'!D10</f>
        <v>8.472222222222223E-3</v>
      </c>
      <c r="R35">
        <f>(IF(OR($E35="m",$E35="M"),IF(($D35&gt;=20)*($D35&lt;=29),LOOKUP(Q35,'[1]XX Run Calc XX'!$A$2:$A$140,'[1]XX Run Calc XX'!$C$2:$C$140),IF(($D35&gt;=30)*($D35&lt;=39),LOOKUP(Q35,'[1]XX Run Calc XX'!$A$2:$A$140,'[1]XX Run Calc XX'!$D$2:$D$140),IF(($D35&gt;=40)*($D35&lt;=49),LOOKUP(Q35,'[1]XX Run Calc XX'!$A$2:$A$140,'[1]XX Run Calc XX'!$E$2:$E$140),IF($D35&gt;=50,LOOKUP(Q35,'[1]XX Run Calc XX'!$A$2:$A$140,'[1]XX Run Calc XX'!$F$2:$F$140),"AGE!")))),IF(OR($E35="f",$E35="F"),IF(($D35&gt;=20)*($D35&lt;=29),LOOKUP(Q35,'[1]XX Run Calc XX'!$A$2:$A$140,'[1]XX Run Calc XX'!$I$2:$I$140),IF(($D35&gt;=30)*($D35&lt;=39),LOOKUP(Q35,'[1]XX Run Calc XX'!$A$2:$A$140,'[1]XX Run Calc XX'!$J$2:$J$140),IF($D35&gt;=40,LOOKUP(Q35,'[1]XX Run Calc XX'!$A$2:$A$140,'[1]XX Run Calc XX'!$K$2:$K$140),"AGE!"))),"Gender!")))</f>
        <v>81</v>
      </c>
      <c r="S35" s="9">
        <f>'Agility Scores'!D10</f>
        <v>1.0001157407407407E-3</v>
      </c>
      <c r="T35">
        <v>34</v>
      </c>
      <c r="U35">
        <f>SUM(J35,L35,N35,P35,R35,T35)</f>
        <v>315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7"/>
      <c r="AV35" s="17"/>
      <c r="AW35" s="17"/>
      <c r="AX35" s="17"/>
    </row>
    <row r="36" spans="1:50" s="16" customFormat="1" x14ac:dyDescent="0.25">
      <c r="A36" s="29">
        <v>83</v>
      </c>
      <c r="B36" t="s">
        <v>122</v>
      </c>
      <c r="C36" t="s">
        <v>121</v>
      </c>
      <c r="D36" s="3">
        <v>36</v>
      </c>
      <c r="E36" s="28" t="s">
        <v>37</v>
      </c>
      <c r="F36" s="23">
        <v>64</v>
      </c>
      <c r="G36" s="23">
        <v>147</v>
      </c>
      <c r="H36">
        <f>'Bench Scores'!E84</f>
        <v>165</v>
      </c>
      <c r="I36" s="21">
        <f>'Bench Scores'!F84</f>
        <v>1.0714285714285714</v>
      </c>
      <c r="J36">
        <v>47</v>
      </c>
      <c r="K36">
        <f>'Sit Up Scores'!D84</f>
        <v>56</v>
      </c>
      <c r="L36">
        <f>(IF(OR($E36="m",$E36="M"),IF(($D36&gt;=20)*($D36&lt;=29),IF($K36&lt;=17,0,IF($K36&gt;62,45+INT(("$e4j3"-C492)/2),$K36-17)),IF(($D36&gt;=30)*($D36&lt;=39),IF($K36&lt;=12,0,IF($K36&gt;57,45+INT(($K36-57)/2),$K36-12)),IF(($D36&gt;=40)*($D36&lt;=49),IF($K36&lt;=7,0,IF($K36&gt;52,45+INT(($K36-52)/2),$K36-7)),IF($D36&gt;=50,IF($K36&lt;=5,0,IF($K36&gt;50,45+INT(($K36-50)/2),$K36-5)),"AGE!")))),IF(OR($E36="f",$E36="F"),IF(($D36&gt;=20)*($D36&lt;=29),IF($K36&lt;=14,0,IF($K36&gt;59,45+INT(($K36-59)/2),$K36-14)),IF(($D36&gt;=30)*($D36&lt;=39),IF($K36&lt;=11,0,IF($K36&gt;56,45+INT(($K36-56)/2),$K36-11)),IF($D36&gt;=40,IF($K36&lt;=5,0,IF($K36&gt;50,45+INT(($K36-50)/2),$K36-5)),"AGE!"))),"Gender!")))</f>
        <v>45</v>
      </c>
      <c r="M36">
        <f>'Sit &amp; Reach Scores'!D84</f>
        <v>44</v>
      </c>
      <c r="N36">
        <f>IF(M36=0,0,(IF(OR($E36="m",$E36="M"),IF(($D36&gt;=20)*($D36&lt;=29),M36-3,IF(($D36&gt;=30)*($D36&lt;=39),M36-1,IF(($D36&gt;=40)*($D36&lt;=49),M36-1,IF($D36&gt;=50,M36+3,"AGE!")))),IF(OR($E36="f",$E36="F"),IF(($D36&gt;=20)*($D36&lt;=29),M36-5,IF(($D36&gt;=30)*($D36&lt;=39),M36-5,IF($D36&gt;=40,M36-1,"AGE!"))),"Gender!"))))</f>
        <v>39</v>
      </c>
      <c r="O36">
        <f>'Pull Up Scores'!D84</f>
        <v>13</v>
      </c>
      <c r="P36">
        <f>(IF(OR($E36="m",$E36="M"),IF(($D36&gt;=20)*($D36&lt;=29),IF($O36=0,0,IF($O36&lt;=19,3*($O36+2),IF($O36=20,65,$O36+45))),IF(($D36&gt;=30)*($D36&lt;=39),IF($O36=0,0,IF($O36&lt;=18,3*($O36+3),IF($O36=19,65,$O36+46))),IF(($D36&gt;=40)*($D36&lt;=49),IF($O36=0,0,IF($O36&lt;=16,3*($O36+5),IF($O36=17,65,$O36+48))),IF($D36&gt;=50,IF($O36=0,0,IF($O36&lt;=15,3*($O36+6),IF($O36=16,65,$O36+49))),"AGE!")))),IF(OR($E36="f",$E36="F"),IF(($D36&gt;=20)*($D36&lt;=29),IF($O36=0,0,IF($O36&lt;=14,3*($O36+7),IF($O36=15,65,$O36+50))),IF(($D36&gt;=30)*($D36&lt;=39),IF($O36=0,0,IF($O36&lt;=14,3*($O36+7),IF($O36=15,65,$O36+50))),IF($D36&gt;=40,IF($O36=0,0,IF($O36&lt;=13,3*($O36+8),IF($O36=14,65,$O36+51))),"AGE!"))),"Gender!")))</f>
        <v>60</v>
      </c>
      <c r="Q36" s="9">
        <f>'1.5 Mile Run Scores'!D84</f>
        <v>7.8240740740740736E-3</v>
      </c>
      <c r="R36">
        <f>(IF(OR($E36="m",$E36="M"),IF(($D36&gt;=20)*($D36&lt;=29),LOOKUP(Q36,'[1]XX Run Calc XX'!$A$2:$A$140,'[1]XX Run Calc XX'!$C$2:$C$140),IF(($D36&gt;=30)*($D36&lt;=39),LOOKUP(Q36,'[1]XX Run Calc XX'!$A$2:$A$140,'[1]XX Run Calc XX'!$D$2:$D$140),IF(($D36&gt;=40)*($D36&lt;=49),LOOKUP(Q36,'[1]XX Run Calc XX'!$A$2:$A$140,'[1]XX Run Calc XX'!$E$2:$E$140),IF($D36&gt;=50,LOOKUP(Q36,'[1]XX Run Calc XX'!$A$2:$A$140,'[1]XX Run Calc XX'!$F$2:$F$140),"AGE!")))),IF(OR($E36="f",$E36="F"),IF(($D36&gt;=20)*($D36&lt;=29),LOOKUP(Q36,'[1]XX Run Calc XX'!$A$2:$A$140,'[1]XX Run Calc XX'!$I$2:$I$140),IF(($D36&gt;=30)*($D36&lt;=39),LOOKUP(Q36,'[1]XX Run Calc XX'!$A$2:$A$140,'[1]XX Run Calc XX'!$J$2:$J$140),IF($D36&gt;=40,LOOKUP(Q36,'[1]XX Run Calc XX'!$A$2:$A$140,'[1]XX Run Calc XX'!$K$2:$K$140),"AGE!"))),"Gender!")))</f>
        <v>92</v>
      </c>
      <c r="S36" s="9">
        <f>'Agility Scores'!D84</f>
        <v>1.0256944444444445E-3</v>
      </c>
      <c r="T36">
        <f>LOOKUP($S36,'XX Ag Calc XX'!$A$3:$A$122,'XX Ag Calc XX'!$C$3:$C$122)</f>
        <v>31</v>
      </c>
      <c r="U36">
        <f>SUM(J36,L36,N36,P36,R36,T36)</f>
        <v>314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7"/>
      <c r="AV36" s="17"/>
      <c r="AW36" s="17"/>
      <c r="AX36" s="17"/>
    </row>
    <row r="37" spans="1:50" s="16" customFormat="1" x14ac:dyDescent="0.25">
      <c r="A37" s="29">
        <v>76</v>
      </c>
      <c r="B37" t="s">
        <v>113</v>
      </c>
      <c r="C37" t="s">
        <v>114</v>
      </c>
      <c r="D37" s="3">
        <v>26</v>
      </c>
      <c r="E37" s="28" t="s">
        <v>23</v>
      </c>
      <c r="F37" s="23">
        <v>68</v>
      </c>
      <c r="G37" s="23">
        <v>146</v>
      </c>
      <c r="H37">
        <f>'Bench Scores'!E77</f>
        <v>250</v>
      </c>
      <c r="I37" s="21">
        <f>'Bench Scores'!F77</f>
        <v>1.0775862068965518</v>
      </c>
      <c r="J37">
        <f>IF(H37=0,0,(IF(OR($E37="m",$E37="M"),IF(($D37&gt;=20)*($D37&lt;=29),INT(2*(((100*($H37/$G37))-25)/5)),IF(($D37&gt;=30)*($D37&lt;=39),INT(2*((100*($H37/$G37)-20)/5)),IF(($D37&gt;=40)*($D37&lt;=49),INT(2*((100*($H37/$G37)-10)/5)),IF($D37&gt;=50,INT(2*(((100*($H37/$G37)))/5)),"AGE!")))),IF(OR($E37="f",$E37="F"),IF(($D37&gt;=20)*($D37&lt;=29),INT(2*(((100*($H37/$G37)))/5)),IF(($D37&gt;=30)*($D37&lt;=39),INT(2*((100*($H37/$G37)+5)/5)),IF($D37&gt;=40,INT(2*((100*($H37/$G37)+10)/5)),"AGE!"))),"Gender!"))))</f>
        <v>58</v>
      </c>
      <c r="K37">
        <f>'Sit Up Scores'!D77</f>
        <v>46</v>
      </c>
      <c r="L37">
        <f>(IF(OR($E37="m",$E37="M"),IF(($D37&gt;=20)*($D37&lt;=29),IF($K37&lt;=17,0,IF($K37&gt;62,45+INT(("$e4j3"-C493)/2),$K37-17)),IF(($D37&gt;=30)*($D37&lt;=39),IF($K37&lt;=12,0,IF($K37&gt;57,45+INT(($K37-57)/2),$K37-12)),IF(($D37&gt;=40)*($D37&lt;=49),IF($K37&lt;=7,0,IF($K37&gt;52,45+INT(($K37-52)/2),$K37-7)),IF($D37&gt;=50,IF($K37&lt;=5,0,IF($K37&gt;50,45+INT(($K37-50)/2),$K37-5)),"AGE!")))),IF(OR($E37="f",$E37="F"),IF(($D37&gt;=20)*($D37&lt;=29),IF($K37&lt;=14,0,IF($K37&gt;59,45+INT(($K37-59)/2),$K37-14)),IF(($D37&gt;=30)*($D37&lt;=39),IF($K37&lt;=11,0,IF($K37&gt;56,45+INT(($K37-56)/2),$K37-11)),IF($D37&gt;=40,IF($K37&lt;=5,0,IF($K37&gt;50,45+INT(($K37-50)/2),$K37-5)),"AGE!"))),"Gender!")))</f>
        <v>29</v>
      </c>
      <c r="M37">
        <f>'Sit &amp; Reach Scores'!D77</f>
        <v>19</v>
      </c>
      <c r="N37">
        <f>IF(M37=0,0,(IF(OR($E37="m",$E37="M"),IF(($D37&gt;=20)*($D37&lt;=29),M37-3,IF(($D37&gt;=30)*($D37&lt;=39),M37-1,IF(($D37&gt;=40)*($D37&lt;=49),M37-1,IF($D37&gt;=50,M37+3,"AGE!")))),IF(OR($E37="f",$E37="F"),IF(($D37&gt;=20)*($D37&lt;=29),M37-5,IF(($D37&gt;=30)*($D37&lt;=39),M37-5,IF($D37&gt;=40,M37-1,"AGE!"))),"Gender!"))))</f>
        <v>16</v>
      </c>
      <c r="O37">
        <f>'Pull Up Scores'!D77</f>
        <v>25</v>
      </c>
      <c r="P37">
        <f>(IF(OR($E37="m",$E37="M"),IF(($D37&gt;=20)*($D37&lt;=29),IF($O37=0,0,IF($O37&lt;=19,3*($O37+2),IF($O37=20,65,$O37+45))),IF(($D37&gt;=30)*($D37&lt;=39),IF($O37=0,0,IF($O37&lt;=18,3*($O37+3),IF($O37=19,65,$O37+46))),IF(($D37&gt;=40)*($D37&lt;=49),IF($O37=0,0,IF($O37&lt;=16,3*($O37+5),IF($O37=17,65,$O37+48))),IF($D37&gt;=50,IF($O37=0,0,IF($O37&lt;=15,3*($O37+6),IF($O37=16,65,$O37+49))),"AGE!")))),IF(OR($E37="f",$E37="F"),IF(($D37&gt;=20)*($D37&lt;=29),IF($O37=0,0,IF($O37&lt;=14,3*($O37+7),IF($O37=15,65,$O37+50))),IF(($D37&gt;=30)*($D37&lt;=39),IF($O37=0,0,IF($O37&lt;=14,3*($O37+7),IF($O37=15,65,$O37+50))),IF($D37&gt;=40,IF($O37=0,0,IF($O37&lt;=13,3*($O37+8),IF($O37=14,65,$O37+51))),"AGE!"))),"Gender!")))</f>
        <v>70</v>
      </c>
      <c r="Q37" s="9">
        <f>'1.5 Mile Run Scores'!D77</f>
        <v>6.1921296296296299E-3</v>
      </c>
      <c r="R37">
        <f>(IF(OR($E37="m",$E37="M"),IF(($D37&gt;=20)*($D37&lt;=29),LOOKUP(Q37,'[1]XX Run Calc XX'!$A$2:$A$140,'[1]XX Run Calc XX'!$C$2:$C$140),IF(($D37&gt;=30)*($D37&lt;=39),LOOKUP(Q37,'[1]XX Run Calc XX'!$A$2:$A$140,'[1]XX Run Calc XX'!$D$2:$D$140),IF(($D37&gt;=40)*($D37&lt;=49),LOOKUP(Q37,'[1]XX Run Calc XX'!$A$2:$A$140,'[1]XX Run Calc XX'!$E$2:$E$140),IF($D37&gt;=50,LOOKUP(Q37,'[1]XX Run Calc XX'!$A$2:$A$140,'[1]XX Run Calc XX'!$F$2:$F$140),"AGE!")))),IF(OR($E37="f",$E37="F"),IF(($D37&gt;=20)*($D37&lt;=29),LOOKUP(Q37,'[1]XX Run Calc XX'!$A$2:$A$140,'[1]XX Run Calc XX'!$I$2:$I$140),IF(($D37&gt;=30)*($D37&lt;=39),LOOKUP(Q37,'[1]XX Run Calc XX'!$A$2:$A$140,'[1]XX Run Calc XX'!$J$2:$J$140),IF($D37&gt;=40,LOOKUP(Q37,'[1]XX Run Calc XX'!$A$2:$A$140,'[1]XX Run Calc XX'!$K$2:$K$140),"AGE!"))),"Gender!")))</f>
        <v>94</v>
      </c>
      <c r="S37" s="9">
        <f>'Agility Scores'!D77</f>
        <v>8.5439814814814807E-4</v>
      </c>
      <c r="T37">
        <f>LOOKUP($S37,'XX Ag Calc XX'!$A$3:$A$122,'XX Ag Calc XX'!$C$3:$C$122)</f>
        <v>46</v>
      </c>
      <c r="U37">
        <f>SUM(J37,L37,N37,P37,R37,T37)</f>
        <v>313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7"/>
      <c r="AV37" s="17"/>
      <c r="AW37" s="17"/>
      <c r="AX37" s="17"/>
    </row>
    <row r="38" spans="1:50" s="16" customFormat="1" x14ac:dyDescent="0.25">
      <c r="A38" s="29">
        <v>11</v>
      </c>
      <c r="B38" t="s">
        <v>34</v>
      </c>
      <c r="C38" t="s">
        <v>29</v>
      </c>
      <c r="D38" s="3">
        <v>31</v>
      </c>
      <c r="E38" s="28" t="s">
        <v>23</v>
      </c>
      <c r="F38" s="23">
        <v>71</v>
      </c>
      <c r="G38" s="23">
        <v>216.2</v>
      </c>
      <c r="H38">
        <f>'Bench Scores'!E12</f>
        <v>370</v>
      </c>
      <c r="I38" s="21">
        <f>'Bench Scores'!F12</f>
        <v>1.8316831683168318</v>
      </c>
      <c r="J38">
        <f>IF(H38=0,0,(IF(OR($E38="m",$E38="M"),IF(($D38&gt;=20)*($D38&lt;=29),INT(2*(((100*($H38/$G38))-25)/5)),IF(($D38&gt;=30)*($D38&lt;=39),INT(2*((100*($H38/$G38)-20)/5)),IF(($D38&gt;=40)*($D38&lt;=49),INT(2*((100*($H38/$G38)-10)/5)),IF($D38&gt;=50,INT(2*(((100*($H38/$G38)))/5)),"AGE!")))),IF(OR($E38="f",$E38="F"),IF(($D38&gt;=20)*($D38&lt;=29),INT(2*(((100*($H38/$G38)))/5)),IF(($D38&gt;=30)*($D38&lt;=39),INT(2*((100*($H38/$G38)+5)/5)),IF($D38&gt;=40,INT(2*((100*($H38/$G38)+10)/5)),"AGE!"))),"Gender!"))))</f>
        <v>60</v>
      </c>
      <c r="K38">
        <f>'Sit Up Scores'!D12</f>
        <v>42</v>
      </c>
      <c r="L38">
        <f>(IF(OR($E38="m",$E38="M"),IF(($D38&gt;=20)*($D38&lt;=29),IF($K38&lt;=17,0,IF($K38&gt;62,45+INT(("$e4j3"-C494)/2),$K38-17)),IF(($D38&gt;=30)*($D38&lt;=39),IF($K38&lt;=12,0,IF($K38&gt;57,45+INT(($K38-57)/2),$K38-12)),IF(($D38&gt;=40)*($D38&lt;=49),IF($K38&lt;=7,0,IF($K38&gt;52,45+INT(($K38-52)/2),$K38-7)),IF($D38&gt;=50,IF($K38&lt;=5,0,IF($K38&gt;50,45+INT(($K38-50)/2),$K38-5)),"AGE!")))),IF(OR($E38="f",$E38="F"),IF(($D38&gt;=20)*($D38&lt;=29),IF($K38&lt;=14,0,IF($K38&gt;59,45+INT(($K38-59)/2),$K38-14)),IF(($D38&gt;=30)*($D38&lt;=39),IF($K38&lt;=11,0,IF($K38&gt;56,45+INT(($K38-56)/2),$K38-11)),IF($D38&gt;=40,IF($K38&lt;=5,0,IF($K38&gt;50,45+INT(($K38-50)/2),$K38-5)),"AGE!"))),"Gender!")))</f>
        <v>30</v>
      </c>
      <c r="M38">
        <f>'Sit &amp; Reach Scores'!D12</f>
        <v>34</v>
      </c>
      <c r="N38">
        <f>IF(M38=0,0,(IF(OR($E38="m",$E38="M"),IF(($D38&gt;=20)*($D38&lt;=29),M38-3,IF(($D38&gt;=30)*($D38&lt;=39),M38-1,IF(($D38&gt;=40)*($D38&lt;=49),M38-1,IF($D38&gt;=50,M38+3,"AGE!")))),IF(OR($E38="f",$E38="F"),IF(($D38&gt;=20)*($D38&lt;=29),M38-5,IF(($D38&gt;=30)*($D38&lt;=39),M38-5,IF($D38&gt;=40,M38-1,"AGE!"))),"Gender!"))))</f>
        <v>33</v>
      </c>
      <c r="O38">
        <f>'Pull Up Scores'!D12</f>
        <v>19</v>
      </c>
      <c r="P38">
        <f>(IF(OR($E38="m",$E38="M"),IF(($D38&gt;=20)*($D38&lt;=29),IF($O38=0,0,IF($O38&lt;=19,3*($O38+2),IF($O38=20,65,$O38+45))),IF(($D38&gt;=30)*($D38&lt;=39),IF($O38=0,0,IF($O38&lt;=18,3*($O38+3),IF($O38=19,65,$O38+46))),IF(($D38&gt;=40)*($D38&lt;=49),IF($O38=0,0,IF($O38&lt;=16,3*($O38+5),IF($O38=17,65,$O38+48))),IF($D38&gt;=50,IF($O38=0,0,IF($O38&lt;=15,3*($O38+6),IF($O38=16,65,$O38+49))),"AGE!")))),IF(OR($E38="f",$E38="F"),IF(($D38&gt;=20)*($D38&lt;=29),IF($O38=0,0,IF($O38&lt;=14,3*($O38+7),IF($O38=15,65,$O38+50))),IF(($D38&gt;=30)*($D38&lt;=39),IF($O38=0,0,IF($O38&lt;=14,3*($O38+7),IF($O38=15,65,$O38+50))),IF($D38&gt;=40,IF($O38=0,0,IF($O38&lt;=13,3*($O38+8),IF($O38=14,65,$O38+51))),"AGE!"))),"Gender!")))</f>
        <v>65</v>
      </c>
      <c r="Q38" s="9">
        <f>'1.5 Mile Run Scores'!D12</f>
        <v>8.2754629629629636E-3</v>
      </c>
      <c r="R38">
        <f>(IF(OR($E38="m",$E38="M"),IF(($D38&gt;=20)*($D38&lt;=29),LOOKUP(Q38,'[1]XX Run Calc XX'!$A$2:$A$140,'[1]XX Run Calc XX'!$C$2:$C$140),IF(($D38&gt;=30)*($D38&lt;=39),LOOKUP(Q38,'[1]XX Run Calc XX'!$A$2:$A$140,'[1]XX Run Calc XX'!$D$2:$D$140),IF(($D38&gt;=40)*($D38&lt;=49),LOOKUP(Q38,'[1]XX Run Calc XX'!$A$2:$A$140,'[1]XX Run Calc XX'!$E$2:$E$140),IF($D38&gt;=50,LOOKUP(Q38,'[1]XX Run Calc XX'!$A$2:$A$140,'[1]XX Run Calc XX'!$F$2:$F$140),"AGE!")))),IF(OR($E38="f",$E38="F"),IF(($D38&gt;=20)*($D38&lt;=29),LOOKUP(Q38,'[1]XX Run Calc XX'!$A$2:$A$140,'[1]XX Run Calc XX'!$I$2:$I$140),IF(($D38&gt;=30)*($D38&lt;=39),LOOKUP(Q38,'[1]XX Run Calc XX'!$A$2:$A$140,'[1]XX Run Calc XX'!$J$2:$J$140),IF($D38&gt;=40,LOOKUP(Q38,'[1]XX Run Calc XX'!$A$2:$A$140,'[1]XX Run Calc XX'!$K$2:$K$140),"AGE!"))),"Gender!")))</f>
        <v>80</v>
      </c>
      <c r="S38" s="9">
        <f>'Agility Scores'!D12</f>
        <v>8.8067129629629639E-4</v>
      </c>
      <c r="T38">
        <v>44</v>
      </c>
      <c r="U38">
        <f>SUM(J38,L38,N38,P38,R38,T38)</f>
        <v>312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7"/>
      <c r="AV38" s="17"/>
      <c r="AW38" s="17"/>
      <c r="AX38" s="17"/>
    </row>
    <row r="39" spans="1:50" s="16" customFormat="1" x14ac:dyDescent="0.25">
      <c r="A39" s="29">
        <v>63</v>
      </c>
      <c r="B39" t="s">
        <v>97</v>
      </c>
      <c r="C39" t="s">
        <v>96</v>
      </c>
      <c r="D39" s="3">
        <v>41</v>
      </c>
      <c r="E39" s="28" t="s">
        <v>37</v>
      </c>
      <c r="F39" s="23">
        <v>66</v>
      </c>
      <c r="G39" s="23">
        <v>129.6</v>
      </c>
      <c r="H39">
        <f>'Bench Scores'!E64</f>
        <v>115</v>
      </c>
      <c r="I39" s="21">
        <f>'Bench Scores'!F64</f>
        <v>0.56372549019607843</v>
      </c>
      <c r="J39">
        <f>IF(H39=0,0,(IF(OR($E39="m",$E39="M"),IF(($D39&gt;=20)*($D39&lt;=29),INT(2*(((100*($H39/$G39))-25)/5)),IF(($D39&gt;=30)*($D39&lt;=39),INT(2*((100*($H39/$G39)-20)/5)),IF(($D39&gt;=40)*($D39&lt;=49),INT(2*((100*($H39/$G39)-10)/5)),IF($D39&gt;=50,INT(2*(((100*($H39/$G39)))/5)),"AGE!")))),IF(OR($E39="f",$E39="F"),IF(($D39&gt;=20)*($D39&lt;=29),INT(2*(((100*($H39/$G39)))/5)),IF(($D39&gt;=30)*($D39&lt;=39),INT(2*((100*($H39/$G39)+5)/5)),IF($D39&gt;=40,INT(2*((100*($H39/$G39)+10)/5)),"AGE!"))),"Gender!"))))</f>
        <v>39</v>
      </c>
      <c r="K39">
        <f>'Sit Up Scores'!D64</f>
        <v>48</v>
      </c>
      <c r="L39">
        <f>(IF(OR($E39="m",$E39="M"),IF(($D39&gt;=20)*($D39&lt;=29),IF($K39&lt;=17,0,IF($K39&gt;62,45+INT(("$e4j3"-C495)/2),$K39-17)),IF(($D39&gt;=30)*($D39&lt;=39),IF($K39&lt;=12,0,IF($K39&gt;57,45+INT(($K39-57)/2),$K39-12)),IF(($D39&gt;=40)*($D39&lt;=49),IF($K39&lt;=7,0,IF($K39&gt;52,45+INT(($K39-52)/2),$K39-7)),IF($D39&gt;=50,IF($K39&lt;=5,0,IF($K39&gt;50,45+INT(($K39-50)/2),$K39-5)),"AGE!")))),IF(OR($E39="f",$E39="F"),IF(($D39&gt;=20)*($D39&lt;=29),IF($K39&lt;=14,0,IF($K39&gt;59,45+INT(($K39-59)/2),$K39-14)),IF(($D39&gt;=30)*($D39&lt;=39),IF($K39&lt;=11,0,IF($K39&gt;56,45+INT(($K39-56)/2),$K39-11)),IF($D39&gt;=40,IF($K39&lt;=5,0,IF($K39&gt;50,45+INT(($K39-50)/2),$K39-5)),"AGE!"))),"Gender!")))</f>
        <v>43</v>
      </c>
      <c r="M39">
        <f>'Sit &amp; Reach Scores'!D64</f>
        <v>46</v>
      </c>
      <c r="N39">
        <f>IF(M39=0,0,(IF(OR($E39="m",$E39="M"),IF(($D39&gt;=20)*($D39&lt;=29),M39-3,IF(($D39&gt;=30)*($D39&lt;=39),M39-1,IF(($D39&gt;=40)*($D39&lt;=49),M39-1,IF($D39&gt;=50,M39+3,"AGE!")))),IF(OR($E39="f",$E39="F"),IF(($D39&gt;=20)*($D39&lt;=29),M39-5,IF(($D39&gt;=30)*($D39&lt;=39),M39-5,IF($D39&gt;=40,M39-1,"AGE!"))),"Gender!"))))</f>
        <v>45</v>
      </c>
      <c r="O39">
        <f>'Pull Up Scores'!D64</f>
        <v>15</v>
      </c>
      <c r="P39">
        <f>(IF(OR($E39="m",$E39="M"),IF(($D39&gt;=20)*($D39&lt;=29),IF($O39=0,0,IF($O39&lt;=19,3*($O39+2),IF($O39=20,65,$O39+45))),IF(($D39&gt;=30)*($D39&lt;=39),IF($O39=0,0,IF($O39&lt;=18,3*($O39+3),IF($O39=19,65,$O39+46))),IF(($D39&gt;=40)*($D39&lt;=49),IF($O39=0,0,IF($O39&lt;=16,3*($O39+5),IF($O39=17,65,$O39+48))),IF($D39&gt;=50,IF($O39=0,0,IF($O39&lt;=15,3*($O39+6),IF($O39=16,65,$O39+49))),"AGE!")))),IF(OR($E39="f",$E39="F"),IF(($D39&gt;=20)*($D39&lt;=29),IF($O39=0,0,IF($O39&lt;=14,3*($O39+7),IF($O39=15,65,$O39+50))),IF(($D39&gt;=30)*($D39&lt;=39),IF($O39=0,0,IF($O39&lt;=14,3*($O39+7),IF($O39=15,65,$O39+50))),IF($D39&gt;=40,IF($O39=0,0,IF($O39&lt;=13,3*($O39+8),IF($O39=14,65,$O39+51))),"AGE!"))),"Gender!")))</f>
        <v>66</v>
      </c>
      <c r="Q39" s="9">
        <f>'1.5 Mile Run Scores'!D64</f>
        <v>7.9976851851851858E-3</v>
      </c>
      <c r="R39">
        <f>(IF(OR($E39="m",$E39="M"),IF(($D39&gt;=20)*($D39&lt;=29),LOOKUP(Q39,'[1]XX Run Calc XX'!$A$2:$A$140,'[1]XX Run Calc XX'!$C$2:$C$140),IF(($D39&gt;=30)*($D39&lt;=39),LOOKUP(Q39,'[1]XX Run Calc XX'!$A$2:$A$140,'[1]XX Run Calc XX'!$D$2:$D$140),IF(($D39&gt;=40)*($D39&lt;=49),LOOKUP(Q39,'[1]XX Run Calc XX'!$A$2:$A$140,'[1]XX Run Calc XX'!$E$2:$E$140),IF($D39&gt;=50,LOOKUP(Q39,'[1]XX Run Calc XX'!$A$2:$A$140,'[1]XX Run Calc XX'!$F$2:$F$140),"AGE!")))),IF(OR($E39="f",$E39="F"),IF(($D39&gt;=20)*($D39&lt;=29),LOOKUP(Q39,'[1]XX Run Calc XX'!$A$2:$A$140,'[1]XX Run Calc XX'!$I$2:$I$140),IF(($D39&gt;=30)*($D39&lt;=39),LOOKUP(Q39,'[1]XX Run Calc XX'!$A$2:$A$140,'[1]XX Run Calc XX'!$J$2:$J$140),IF($D39&gt;=40,LOOKUP(Q39,'[1]XX Run Calc XX'!$A$2:$A$140,'[1]XX Run Calc XX'!$K$2:$K$140),"AGE!"))),"Gender!")))</f>
        <v>93</v>
      </c>
      <c r="S39" s="9">
        <f>'Agility Scores'!D64</f>
        <v>1.0984953703703703E-3</v>
      </c>
      <c r="T39">
        <f>LOOKUP($S39,'XX Ag Calc XX'!$A$3:$A$122,'XX Ag Calc XX'!$C$3:$C$122)</f>
        <v>25</v>
      </c>
      <c r="U39">
        <f>SUM(J39,L39,N39,P39,R39,T39)</f>
        <v>311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7"/>
      <c r="AV39" s="17"/>
      <c r="AW39" s="17"/>
      <c r="AX39" s="17"/>
    </row>
    <row r="40" spans="1:50" s="16" customFormat="1" x14ac:dyDescent="0.25">
      <c r="A40" s="29">
        <v>81</v>
      </c>
      <c r="B40" t="s">
        <v>119</v>
      </c>
      <c r="C40" t="s">
        <v>114</v>
      </c>
      <c r="D40" s="3">
        <v>35</v>
      </c>
      <c r="E40" s="28" t="s">
        <v>23</v>
      </c>
      <c r="F40" s="23">
        <v>71</v>
      </c>
      <c r="G40" s="23">
        <v>209.6</v>
      </c>
      <c r="H40">
        <f>'Bench Scores'!E82</f>
        <v>365</v>
      </c>
      <c r="I40" s="21">
        <f>'Bench Scores'!F82</f>
        <v>1.7548076923076923</v>
      </c>
      <c r="J40">
        <f>IF(H40=0,0,(IF(OR($E40="m",$E40="M"),IF(($D40&gt;=20)*($D40&lt;=29),INT(2*(((100*($H40/$G40))-25)/5)),IF(($D40&gt;=30)*($D40&lt;=39),INT(2*((100*($H40/$G40)-20)/5)),IF(($D40&gt;=40)*($D40&lt;=49),INT(2*((100*($H40/$G40)-10)/5)),IF($D40&gt;=50,INT(2*(((100*($H40/$G40)))/5)),"AGE!")))),IF(OR($E40="f",$E40="F"),IF(($D40&gt;=20)*($D40&lt;=29),INT(2*(((100*($H40/$G40)))/5)),IF(($D40&gt;=30)*($D40&lt;=39),INT(2*((100*($H40/$G40)+5)/5)),IF($D40&gt;=40,INT(2*((100*($H40/$G40)+10)/5)),"AGE!"))),"Gender!"))))</f>
        <v>61</v>
      </c>
      <c r="K40">
        <f>'Sit Up Scores'!D82</f>
        <v>47</v>
      </c>
      <c r="L40">
        <f>(IF(OR($E40="m",$E40="M"),IF(($D40&gt;=20)*($D40&lt;=29),IF($K40&lt;=17,0,IF($K40&gt;62,45+INT(("$e4j3"-C496)/2),$K40-17)),IF(($D40&gt;=30)*($D40&lt;=39),IF($K40&lt;=12,0,IF($K40&gt;57,45+INT(($K40-57)/2),$K40-12)),IF(($D40&gt;=40)*($D40&lt;=49),IF($K40&lt;=7,0,IF($K40&gt;52,45+INT(($K40-52)/2),$K40-7)),IF($D40&gt;=50,IF($K40&lt;=5,0,IF($K40&gt;50,45+INT(($K40-50)/2),$K40-5)),"AGE!")))),IF(OR($E40="f",$E40="F"),IF(($D40&gt;=20)*($D40&lt;=29),IF($K40&lt;=14,0,IF($K40&gt;59,45+INT(($K40-59)/2),$K40-14)),IF(($D40&gt;=30)*($D40&lt;=39),IF($K40&lt;=11,0,IF($K40&gt;56,45+INT(($K40-56)/2),$K40-11)),IF($D40&gt;=40,IF($K40&lt;=5,0,IF($K40&gt;50,45+INT(($K40-50)/2),$K40-5)),"AGE!"))),"Gender!")))</f>
        <v>35</v>
      </c>
      <c r="M40">
        <f>'Sit &amp; Reach Scores'!D82</f>
        <v>42</v>
      </c>
      <c r="N40">
        <f>IF(M40=0,0,(IF(OR($E40="m",$E40="M"),IF(($D40&gt;=20)*($D40&lt;=29),M40-3,IF(($D40&gt;=30)*($D40&lt;=39),M40-1,IF(($D40&gt;=40)*($D40&lt;=49),M40-1,IF($D40&gt;=50,M40+3,"AGE!")))),IF(OR($E40="f",$E40="F"),IF(($D40&gt;=20)*($D40&lt;=29),M40-5,IF(($D40&gt;=30)*($D40&lt;=39),M40-5,IF($D40&gt;=40,M40-1,"AGE!"))),"Gender!"))))</f>
        <v>41</v>
      </c>
      <c r="O40">
        <f>'Pull Up Scores'!D82</f>
        <v>22</v>
      </c>
      <c r="P40">
        <f>(IF(OR($E40="m",$E40="M"),IF(($D40&gt;=20)*($D40&lt;=29),IF($O40=0,0,IF($O40&lt;=19,3*($O40+2),IF($O40=20,65,$O40+45))),IF(($D40&gt;=30)*($D40&lt;=39),IF($O40=0,0,IF($O40&lt;=18,3*($O40+3),IF($O40=19,65,$O40+46))),IF(($D40&gt;=40)*($D40&lt;=49),IF($O40=0,0,IF($O40&lt;=16,3*($O40+5),IF($O40=17,65,$O40+48))),IF($D40&gt;=50,IF($O40=0,0,IF($O40&lt;=15,3*($O40+6),IF($O40=16,65,$O40+49))),"AGE!")))),IF(OR($E40="f",$E40="F"),IF(($D40&gt;=20)*($D40&lt;=29),IF($O40=0,0,IF($O40&lt;=14,3*($O40+7),IF($O40=15,65,$O40+50))),IF(($D40&gt;=30)*($D40&lt;=39),IF($O40=0,0,IF($O40&lt;=14,3*($O40+7),IF($O40=15,65,$O40+50))),IF($D40&gt;=40,IF($O40=0,0,IF($O40&lt;=13,3*($O40+8),IF($O40=14,65,$O40+51))),"AGE!"))),"Gender!")))</f>
        <v>68</v>
      </c>
      <c r="Q40" s="9">
        <f>'1.5 Mile Run Scores'!D82</f>
        <v>9.6412037037037039E-3</v>
      </c>
      <c r="R40">
        <f>(IF(OR($E40="m",$E40="M"),IF(($D40&gt;=20)*($D40&lt;=29),LOOKUP(Q40,'[1]XX Run Calc XX'!$A$2:$A$140,'[1]XX Run Calc XX'!$C$2:$C$140),IF(($D40&gt;=30)*($D40&lt;=39),LOOKUP(Q40,'[1]XX Run Calc XX'!$A$2:$A$140,'[1]XX Run Calc XX'!$D$2:$D$140),IF(($D40&gt;=40)*($D40&lt;=49),LOOKUP(Q40,'[1]XX Run Calc XX'!$A$2:$A$140,'[1]XX Run Calc XX'!$E$2:$E$140),IF($D40&gt;=50,LOOKUP(Q40,'[1]XX Run Calc XX'!$A$2:$A$140,'[1]XX Run Calc XX'!$F$2:$F$140),"AGE!")))),IF(OR($E40="f",$E40="F"),IF(($D40&gt;=20)*($D40&lt;=29),LOOKUP(Q40,'[1]XX Run Calc XX'!$A$2:$A$140,'[1]XX Run Calc XX'!$I$2:$I$140),IF(($D40&gt;=30)*($D40&lt;=39),LOOKUP(Q40,'[1]XX Run Calc XX'!$A$2:$A$140,'[1]XX Run Calc XX'!$J$2:$J$140),IF($D40&gt;=40,LOOKUP(Q40,'[1]XX Run Calc XX'!$A$2:$A$140,'[1]XX Run Calc XX'!$K$2:$K$140),"AGE!"))),"Gender!")))</f>
        <v>68</v>
      </c>
      <c r="S40" s="9">
        <f>'Agility Scores'!D82</f>
        <v>9.9606481481481486E-4</v>
      </c>
      <c r="T40">
        <v>34</v>
      </c>
      <c r="U40">
        <f>SUM(J40,L40,N40,P40,R40,T40)</f>
        <v>307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7"/>
      <c r="AV40" s="17"/>
      <c r="AW40" s="17"/>
      <c r="AX40" s="17"/>
    </row>
    <row r="41" spans="1:50" s="20" customFormat="1" x14ac:dyDescent="0.25">
      <c r="A41" s="29">
        <v>68</v>
      </c>
      <c r="B41" t="s">
        <v>103</v>
      </c>
      <c r="C41" t="s">
        <v>104</v>
      </c>
      <c r="D41" s="3">
        <v>27</v>
      </c>
      <c r="E41" s="28" t="s">
        <v>23</v>
      </c>
      <c r="F41" s="23">
        <v>70</v>
      </c>
      <c r="G41" s="23">
        <v>210.4</v>
      </c>
      <c r="H41">
        <f>'Bench Scores'!E69</f>
        <v>300</v>
      </c>
      <c r="I41" s="21">
        <f>'Bench Scores'!F69</f>
        <v>1.4018691588785046</v>
      </c>
      <c r="J41">
        <f>IF(H41=0,0,(IF(OR($E41="m",$E41="M"),IF(($D41&gt;=20)*($D41&lt;=29),INT(2*(((100*($H41/$G41))-25)/5)),IF(($D41&gt;=30)*($D41&lt;=39),INT(2*((100*($H41/$G41)-20)/5)),IF(($D41&gt;=40)*($D41&lt;=49),INT(2*((100*($H41/$G41)-10)/5)),IF($D41&gt;=50,INT(2*(((100*($H41/$G41)))/5)),"AGE!")))),IF(OR($E41="f",$E41="F"),IF(($D41&gt;=20)*($D41&lt;=29),INT(2*(((100*($H41/$G41)))/5)),IF(($D41&gt;=30)*($D41&lt;=39),INT(2*((100*($H41/$G41)+5)/5)),IF($D41&gt;=40,INT(2*((100*($H41/$G41)+10)/5)),"AGE!"))),"Gender!"))))</f>
        <v>47</v>
      </c>
      <c r="K41">
        <f>'Sit Up Scores'!D69</f>
        <v>55</v>
      </c>
      <c r="L41">
        <f>(IF(OR($E41="m",$E41="M"),IF(($D41&gt;=20)*($D41&lt;=29),IF($K41&lt;=17,0,IF($K41&gt;62,45+INT(("$e4j3"-C497)/2),$K41-17)),IF(($D41&gt;=30)*($D41&lt;=39),IF($K41&lt;=12,0,IF($K41&gt;57,45+INT(($K41-57)/2),$K41-12)),IF(($D41&gt;=40)*($D41&lt;=49),IF($K41&lt;=7,0,IF($K41&gt;52,45+INT(($K41-52)/2),$K41-7)),IF($D41&gt;=50,IF($K41&lt;=5,0,IF($K41&gt;50,45+INT(($K41-50)/2),$K41-5)),"AGE!")))),IF(OR($E41="f",$E41="F"),IF(($D41&gt;=20)*($D41&lt;=29),IF($K41&lt;=14,0,IF($K41&gt;59,45+INT(($K41-59)/2),$K41-14)),IF(($D41&gt;=30)*($D41&lt;=39),IF($K41&lt;=11,0,IF($K41&gt;56,45+INT(($K41-56)/2),$K41-11)),IF($D41&gt;=40,IF($K41&lt;=5,0,IF($K41&gt;50,45+INT(($K41-50)/2),$K41-5)),"AGE!"))),"Gender!")))</f>
        <v>38</v>
      </c>
      <c r="M41">
        <f>'Sit &amp; Reach Scores'!D69</f>
        <v>43</v>
      </c>
      <c r="N41">
        <f>IF(M41=0,0,(IF(OR($E41="m",$E41="M"),IF(($D41&gt;=20)*($D41&lt;=29),M41-3,IF(($D41&gt;=30)*($D41&lt;=39),M41-1,IF(($D41&gt;=40)*($D41&lt;=49),M41-1,IF($D41&gt;=50,M41+3,"AGE!")))),IF(OR($E41="f",$E41="F"),IF(($D41&gt;=20)*($D41&lt;=29),M41-5,IF(($D41&gt;=30)*($D41&lt;=39),M41-5,IF($D41&gt;=40,M41-1,"AGE!"))),"Gender!"))))</f>
        <v>40</v>
      </c>
      <c r="O41">
        <f>'Pull Up Scores'!D69</f>
        <v>16</v>
      </c>
      <c r="P41">
        <f>(IF(OR($E41="m",$E41="M"),IF(($D41&gt;=20)*($D41&lt;=29),IF($O41=0,0,IF($O41&lt;=19,3*($O41+2),IF($O41=20,65,$O41+45))),IF(($D41&gt;=30)*($D41&lt;=39),IF($O41=0,0,IF($O41&lt;=18,3*($O41+3),IF($O41=19,65,$O41+46))),IF(($D41&gt;=40)*($D41&lt;=49),IF($O41=0,0,IF($O41&lt;=16,3*($O41+5),IF($O41=17,65,$O41+48))),IF($D41&gt;=50,IF($O41=0,0,IF($O41&lt;=15,3*($O41+6),IF($O41=16,65,$O41+49))),"AGE!")))),IF(OR($E41="f",$E41="F"),IF(($D41&gt;=20)*($D41&lt;=29),IF($O41=0,0,IF($O41&lt;=14,3*($O41+7),IF($O41=15,65,$O41+50))),IF(($D41&gt;=30)*($D41&lt;=39),IF($O41=0,0,IF($O41&lt;=14,3*($O41+7),IF($O41=15,65,$O41+50))),IF($D41&gt;=40,IF($O41=0,0,IF($O41&lt;=13,3*($O41+8),IF($O41=14,65,$O41+51))),"AGE!"))),"Gender!")))</f>
        <v>54</v>
      </c>
      <c r="Q41" s="9">
        <f>'1.5 Mile Run Scores'!D69</f>
        <v>8.1250000000000003E-3</v>
      </c>
      <c r="R41">
        <f>(IF(OR($E41="m",$E41="M"),IF(($D41&gt;=20)*($D41&lt;=29),LOOKUP(Q41,'[1]XX Run Calc XX'!$A$2:$A$140,'[1]XX Run Calc XX'!$C$2:$C$140),IF(($D41&gt;=30)*($D41&lt;=39),LOOKUP(Q41,'[1]XX Run Calc XX'!$A$2:$A$140,'[1]XX Run Calc XX'!$D$2:$D$140),IF(($D41&gt;=40)*($D41&lt;=49),LOOKUP(Q41,'[1]XX Run Calc XX'!$A$2:$A$140,'[1]XX Run Calc XX'!$E$2:$E$140),IF($D41&gt;=50,LOOKUP(Q41,'[1]XX Run Calc XX'!$A$2:$A$140,'[1]XX Run Calc XX'!$F$2:$F$140),"AGE!")))),IF(OR($E41="f",$E41="F"),IF(($D41&gt;=20)*($D41&lt;=29),LOOKUP(Q41,'[1]XX Run Calc XX'!$A$2:$A$140,'[1]XX Run Calc XX'!$I$2:$I$140),IF(($D41&gt;=30)*($D41&lt;=39),LOOKUP(Q41,'[1]XX Run Calc XX'!$A$2:$A$140,'[1]XX Run Calc XX'!$J$2:$J$140),IF($D41&gt;=40,LOOKUP(Q41,'[1]XX Run Calc XX'!$A$2:$A$140,'[1]XX Run Calc XX'!$K$2:$K$140),"AGE!"))),"Gender!")))</f>
        <v>77</v>
      </c>
      <c r="S41" s="9">
        <f>'Agility Scores'!D69</f>
        <v>8.5289351851851845E-4</v>
      </c>
      <c r="T41">
        <f>LOOKUP($S41,'XX Ag Calc XX'!$A$3:$A$122,'XX Ag Calc XX'!$C$3:$C$122)</f>
        <v>46</v>
      </c>
      <c r="U41">
        <f>SUM(J41,L41,N41,P41,R41,T41)</f>
        <v>302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7"/>
      <c r="AV41" s="17"/>
      <c r="AW41" s="17"/>
      <c r="AX41" s="17"/>
    </row>
    <row r="42" spans="1:50" s="16" customFormat="1" x14ac:dyDescent="0.25">
      <c r="A42" s="29">
        <v>64</v>
      </c>
      <c r="B42" t="s">
        <v>98</v>
      </c>
      <c r="C42" t="s">
        <v>99</v>
      </c>
      <c r="D42" s="3">
        <v>30</v>
      </c>
      <c r="E42" s="28" t="s">
        <v>23</v>
      </c>
      <c r="F42" s="23">
        <v>74</v>
      </c>
      <c r="G42" s="23">
        <v>190</v>
      </c>
      <c r="H42">
        <f>'Bench Scores'!E65</f>
        <v>205</v>
      </c>
      <c r="I42" s="21">
        <f>'Bench Scores'!F65</f>
        <v>1.2909319899244331</v>
      </c>
      <c r="J42">
        <f>IF(H42=0,0,(IF(OR($E42="m",$E42="M"),IF(($D42&gt;=20)*($D42&lt;=29),INT(2*(((100*($H42/$G42))-25)/5)),IF(($D42&gt;=30)*($D42&lt;=39),INT(2*((100*($H42/$G42)-20)/5)),IF(($D42&gt;=40)*($D42&lt;=49),INT(2*((100*($H42/$G42)-10)/5)),IF($D42&gt;=50,INT(2*(((100*($H42/$G42)))/5)),"AGE!")))),IF(OR($E42="f",$E42="F"),IF(($D42&gt;=20)*($D42&lt;=29),INT(2*(((100*($H42/$G42)))/5)),IF(($D42&gt;=30)*($D42&lt;=39),INT(2*((100*($H42/$G42)+5)/5)),IF($D42&gt;=40,INT(2*((100*($H42/$G42)+10)/5)),"AGE!"))),"Gender!"))))</f>
        <v>35</v>
      </c>
      <c r="K42">
        <f>'Sit Up Scores'!D65</f>
        <v>54</v>
      </c>
      <c r="L42">
        <f>(IF(OR($E42="m",$E42="M"),IF(($D42&gt;=20)*($D42&lt;=29),IF($K42&lt;=17,0,IF($K42&gt;62,45+INT(("$e4j3"-C498)/2),$K42-17)),IF(($D42&gt;=30)*($D42&lt;=39),IF($K42&lt;=12,0,IF($K42&gt;57,45+INT(($K42-57)/2),$K42-12)),IF(($D42&gt;=40)*($D42&lt;=49),IF($K42&lt;=7,0,IF($K42&gt;52,45+INT(($K42-52)/2),$K42-7)),IF($D42&gt;=50,IF($K42&lt;=5,0,IF($K42&gt;50,45+INT(($K42-50)/2),$K42-5)),"AGE!")))),IF(OR($E42="f",$E42="F"),IF(($D42&gt;=20)*($D42&lt;=29),IF($K42&lt;=14,0,IF($K42&gt;59,45+INT(($K42-59)/2),$K42-14)),IF(($D42&gt;=30)*($D42&lt;=39),IF($K42&lt;=11,0,IF($K42&gt;56,45+INT(($K42-56)/2),$K42-11)),IF($D42&gt;=40,IF($K42&lt;=5,0,IF($K42&gt;50,45+INT(($K42-50)/2),$K42-5)),"AGE!"))),"Gender!")))</f>
        <v>42</v>
      </c>
      <c r="M42">
        <f>'Sit &amp; Reach Scores'!D65</f>
        <v>43</v>
      </c>
      <c r="N42">
        <f>IF(M42=0,0,(IF(OR($E42="m",$E42="M"),IF(($D42&gt;=20)*($D42&lt;=29),M42-3,IF(($D42&gt;=30)*($D42&lt;=39),M42-1,IF(($D42&gt;=40)*($D42&lt;=49),M42-1,IF($D42&gt;=50,M42+3,"AGE!")))),IF(OR($E42="f",$E42="F"),IF(($D42&gt;=20)*($D42&lt;=29),M42-5,IF(($D42&gt;=30)*($D42&lt;=39),M42-5,IF($D42&gt;=40,M42-1,"AGE!"))),"Gender!"))))</f>
        <v>42</v>
      </c>
      <c r="O42">
        <f>'Pull Up Scores'!D65</f>
        <v>14</v>
      </c>
      <c r="P42">
        <f>(IF(OR($E42="m",$E42="M"),IF(($D42&gt;=20)*($D42&lt;=29),IF($O42=0,0,IF($O42&lt;=19,3*($O42+2),IF($O42=20,65,$O42+45))),IF(($D42&gt;=30)*($D42&lt;=39),IF($O42=0,0,IF($O42&lt;=18,3*($O42+3),IF($O42=19,65,$O42+46))),IF(($D42&gt;=40)*($D42&lt;=49),IF($O42=0,0,IF($O42&lt;=16,3*($O42+5),IF($O42=17,65,$O42+48))),IF($D42&gt;=50,IF($O42=0,0,IF($O42&lt;=15,3*($O42+6),IF($O42=16,65,$O42+49))),"AGE!")))),IF(OR($E42="f",$E42="F"),IF(($D42&gt;=20)*($D42&lt;=29),IF($O42=0,0,IF($O42&lt;=14,3*($O42+7),IF($O42=15,65,$O42+50))),IF(($D42&gt;=30)*($D42&lt;=39),IF($O42=0,0,IF($O42&lt;=14,3*($O42+7),IF($O42=15,65,$O42+50))),IF($D42&gt;=40,IF($O42=0,0,IF($O42&lt;=13,3*($O42+8),IF($O42=14,65,$O42+51))),"AGE!"))),"Gender!")))</f>
        <v>51</v>
      </c>
      <c r="Q42" s="9">
        <f>'1.5 Mile Run Scores'!D65</f>
        <v>7.5810185185185182E-3</v>
      </c>
      <c r="R42">
        <f>(IF(OR($E42="m",$E42="M"),IF(($D42&gt;=20)*($D42&lt;=29),LOOKUP(Q42,'[1]XX Run Calc XX'!$A$2:$A$140,'[1]XX Run Calc XX'!$C$2:$C$140),IF(($D42&gt;=30)*($D42&lt;=39),LOOKUP(Q42,'[1]XX Run Calc XX'!$A$2:$A$140,'[1]XX Run Calc XX'!$D$2:$D$140),IF(($D42&gt;=40)*($D42&lt;=49),LOOKUP(Q42,'[1]XX Run Calc XX'!$A$2:$A$140,'[1]XX Run Calc XX'!$E$2:$E$140),IF($D42&gt;=50,LOOKUP(Q42,'[1]XX Run Calc XX'!$A$2:$A$140,'[1]XX Run Calc XX'!$F$2:$F$140),"AGE!")))),IF(OR($E42="f",$E42="F"),IF(($D42&gt;=20)*($D42&lt;=29),LOOKUP(Q42,'[1]XX Run Calc XX'!$A$2:$A$140,'[1]XX Run Calc XX'!$I$2:$I$140),IF(($D42&gt;=30)*($D42&lt;=39),LOOKUP(Q42,'[1]XX Run Calc XX'!$A$2:$A$140,'[1]XX Run Calc XX'!$J$2:$J$140),IF($D42&gt;=40,LOOKUP(Q42,'[1]XX Run Calc XX'!$A$2:$A$140,'[1]XX Run Calc XX'!$K$2:$K$140),"AGE!"))),"Gender!")))</f>
        <v>86</v>
      </c>
      <c r="S42" s="9">
        <f>'Agility Scores'!D65</f>
        <v>8.734953703703704E-4</v>
      </c>
      <c r="T42">
        <v>45</v>
      </c>
      <c r="U42">
        <f>SUM(J42,L42,N42,P42,R42,T42)</f>
        <v>301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7"/>
      <c r="AV42" s="17"/>
      <c r="AW42" s="17"/>
      <c r="AX42" s="17"/>
    </row>
    <row r="43" spans="1:50" s="20" customFormat="1" x14ac:dyDescent="0.25">
      <c r="A43" s="29">
        <v>6</v>
      </c>
      <c r="B43" t="s">
        <v>28</v>
      </c>
      <c r="C43" t="s">
        <v>29</v>
      </c>
      <c r="D43" s="3">
        <v>35</v>
      </c>
      <c r="E43" s="28" t="s">
        <v>23</v>
      </c>
      <c r="F43" s="23">
        <v>72</v>
      </c>
      <c r="G43" s="23">
        <v>203</v>
      </c>
      <c r="H43">
        <f>'Bench Scores'!E7</f>
        <v>285</v>
      </c>
      <c r="I43" s="21">
        <f>'Bench Scores'!F7</f>
        <v>2.4696707105719238</v>
      </c>
      <c r="J43">
        <f>IF(H43=0,0,(IF(OR($E43="m",$E43="M"),IF(($D43&gt;=20)*($D43&lt;=29),INT(2*(((100*($H43/$G43))-25)/5)),IF(($D43&gt;=30)*($D43&lt;=39),INT(2*((100*($H43/$G43)-20)/5)),IF(($D43&gt;=40)*($D43&lt;=49),INT(2*((100*($H43/$G43)-10)/5)),IF($D43&gt;=50,INT(2*(((100*($H43/$G43)))/5)),"AGE!")))),IF(OR($E43="f",$E43="F"),IF(($D43&gt;=20)*($D43&lt;=29),INT(2*(((100*($H43/$G43)))/5)),IF(($D43&gt;=30)*($D43&lt;=39),INT(2*((100*($H43/$G43)+5)/5)),IF($D43&gt;=40,INT(2*((100*($H43/$G43)+10)/5)),"AGE!"))),"Gender!"))))</f>
        <v>48</v>
      </c>
      <c r="K43">
        <f>'Sit Up Scores'!D7</f>
        <v>44</v>
      </c>
      <c r="L43">
        <f>(IF(OR($E43="m",$E43="M"),IF(($D43&gt;=20)*($D43&lt;=29),IF($K43&lt;=17,0,IF($K43&gt;62,45+INT(("$e4j3"-C499)/2),$K43-17)),IF(($D43&gt;=30)*($D43&lt;=39),IF($K43&lt;=12,0,IF($K43&gt;57,45+INT(($K43-57)/2),$K43-12)),IF(($D43&gt;=40)*($D43&lt;=49),IF($K43&lt;=7,0,IF($K43&gt;52,45+INT(($K43-52)/2),$K43-7)),IF($D43&gt;=50,IF($K43&lt;=5,0,IF($K43&gt;50,45+INT(($K43-50)/2),$K43-5)),"AGE!")))),IF(OR($E43="f",$E43="F"),IF(($D43&gt;=20)*($D43&lt;=29),IF($K43&lt;=14,0,IF($K43&gt;59,45+INT(($K43-59)/2),$K43-14)),IF(($D43&gt;=30)*($D43&lt;=39),IF($K43&lt;=11,0,IF($K43&gt;56,45+INT(($K43-56)/2),$K43-11)),IF($D43&gt;=40,IF($K43&lt;=5,0,IF($K43&gt;50,45+INT(($K43-50)/2),$K43-5)),"AGE!"))),"Gender!")))</f>
        <v>32</v>
      </c>
      <c r="M43">
        <f>'Sit &amp; Reach Scores'!D7</f>
        <v>41</v>
      </c>
      <c r="N43">
        <f>IF(M43=0,0,(IF(OR($E43="m",$E43="M"),IF(($D43&gt;=20)*($D43&lt;=29),M43-3,IF(($D43&gt;=30)*($D43&lt;=39),M43-1,IF(($D43&gt;=40)*($D43&lt;=49),M43-1,IF($D43&gt;=50,M43+3,"AGE!")))),IF(OR($E43="f",$E43="F"),IF(($D43&gt;=20)*($D43&lt;=29),M43-5,IF(($D43&gt;=30)*($D43&lt;=39),M43-5,IF($D43&gt;=40,M43-1,"AGE!"))),"Gender!"))))</f>
        <v>40</v>
      </c>
      <c r="O43">
        <f>'Pull Up Scores'!D7</f>
        <v>15</v>
      </c>
      <c r="P43">
        <f>(IF(OR($E43="m",$E43="M"),IF(($D43&gt;=20)*($D43&lt;=29),IF($O43=0,0,IF($O43&lt;=19,3*($O43+2),IF($O43=20,65,$O43+45))),IF(($D43&gt;=30)*($D43&lt;=39),IF($O43=0,0,IF($O43&lt;=18,3*($O43+3),IF($O43=19,65,$O43+46))),IF(($D43&gt;=40)*($D43&lt;=49),IF($O43=0,0,IF($O43&lt;=16,3*($O43+5),IF($O43=17,65,$O43+48))),IF($D43&gt;=50,IF($O43=0,0,IF($O43&lt;=15,3*($O43+6),IF($O43=16,65,$O43+49))),"AGE!")))),IF(OR($E43="f",$E43="F"),IF(($D43&gt;=20)*($D43&lt;=29),IF($O43=0,0,IF($O43&lt;=14,3*($O43+7),IF($O43=15,65,$O43+50))),IF(($D43&gt;=30)*($D43&lt;=39),IF($O43=0,0,IF($O43&lt;=14,3*($O43+7),IF($O43=15,65,$O43+50))),IF($D43&gt;=40,IF($O43=0,0,IF($O43&lt;=13,3*($O43+8),IF($O43=14,65,$O43+51))),"AGE!"))),"Gender!")))</f>
        <v>54</v>
      </c>
      <c r="Q43" s="9">
        <f>'1.5 Mile Run Scores'!D7</f>
        <v>7.2685185185185188E-3</v>
      </c>
      <c r="R43">
        <f>(IF(OR($E43="m",$E43="M"),IF(($D43&gt;=20)*($D43&lt;=29),LOOKUP(Q43,'[1]XX Run Calc XX'!$A$2:$A$140,'[1]XX Run Calc XX'!$C$2:$C$140),IF(($D43&gt;=30)*($D43&lt;=39),LOOKUP(Q43,'[1]XX Run Calc XX'!$A$2:$A$140,'[1]XX Run Calc XX'!$D$2:$D$140),IF(($D43&gt;=40)*($D43&lt;=49),LOOKUP(Q43,'[1]XX Run Calc XX'!$A$2:$A$140,'[1]XX Run Calc XX'!$E$2:$E$140),IF($D43&gt;=50,LOOKUP(Q43,'[1]XX Run Calc XX'!$A$2:$A$140,'[1]XX Run Calc XX'!$F$2:$F$140),"AGE!")))),IF(OR($E43="f",$E43="F"),IF(($D43&gt;=20)*($D43&lt;=29),LOOKUP(Q43,'[1]XX Run Calc XX'!$A$2:$A$140,'[1]XX Run Calc XX'!$I$2:$I$140),IF(($D43&gt;=30)*($D43&lt;=39),LOOKUP(Q43,'[1]XX Run Calc XX'!$A$2:$A$140,'[1]XX Run Calc XX'!$J$2:$J$140),IF($D43&gt;=40,LOOKUP(Q43,'[1]XX Run Calc XX'!$A$2:$A$140,'[1]XX Run Calc XX'!$K$2:$K$140),"AGE!"))),"Gender!")))</f>
        <v>89</v>
      </c>
      <c r="S43" s="9">
        <f>'Agility Scores'!D7</f>
        <v>9.5740740740740736E-4</v>
      </c>
      <c r="T43">
        <f>LOOKUP($S43,'XX Ag Calc XX'!$A$3:$A$122,'XX Ag Calc XX'!$C$3:$C$122)</f>
        <v>37</v>
      </c>
      <c r="U43">
        <f>SUM(J43,L43,N43,P43,R43,T43)</f>
        <v>300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7"/>
      <c r="AV43" s="17"/>
      <c r="AW43" s="17"/>
      <c r="AX43" s="17"/>
    </row>
    <row r="44" spans="1:50" s="16" customFormat="1" x14ac:dyDescent="0.25">
      <c r="A44" s="29">
        <v>45</v>
      </c>
      <c r="B44" t="s">
        <v>76</v>
      </c>
      <c r="C44" t="s">
        <v>74</v>
      </c>
      <c r="D44" s="3">
        <v>26</v>
      </c>
      <c r="E44" s="28" t="s">
        <v>23</v>
      </c>
      <c r="F44" s="23">
        <v>72</v>
      </c>
      <c r="G44" s="23">
        <v>180.4</v>
      </c>
      <c r="H44">
        <f>'Bench Scores'!E46</f>
        <v>245</v>
      </c>
      <c r="I44" s="21">
        <f>'Bench Scores'!F46</f>
        <v>1.9918699186991871</v>
      </c>
      <c r="J44">
        <f>IF(H44=0,0,(IF(OR($E44="m",$E44="M"),IF(($D44&gt;=20)*($D44&lt;=29),INT(2*(((100*($H44/$G44))-25)/5)),IF(($D44&gt;=30)*($D44&lt;=39),INT(2*((100*($H44/$G44)-20)/5)),IF(($D44&gt;=40)*($D44&lt;=49),INT(2*((100*($H44/$G44)-10)/5)),IF($D44&gt;=50,INT(2*(((100*($H44/$G44)))/5)),"AGE!")))),IF(OR($E44="f",$E44="F"),IF(($D44&gt;=20)*($D44&lt;=29),INT(2*(((100*($H44/$G44)))/5)),IF(($D44&gt;=30)*($D44&lt;=39),INT(2*((100*($H44/$G44)+5)/5)),IF($D44&gt;=40,INT(2*((100*($H44/$G44)+10)/5)),"AGE!"))),"Gender!"))))</f>
        <v>44</v>
      </c>
      <c r="K44">
        <f>'Sit Up Scores'!D46</f>
        <v>43</v>
      </c>
      <c r="L44">
        <f>(IF(OR($E44="m",$E44="M"),IF(($D44&gt;=20)*($D44&lt;=29),IF($K44&lt;=17,0,IF($K44&gt;62,45+INT(("$e4j3"-C500)/2),$K44-17)),IF(($D44&gt;=30)*($D44&lt;=39),IF($K44&lt;=12,0,IF($K44&gt;57,45+INT(($K44-57)/2),$K44-12)),IF(($D44&gt;=40)*($D44&lt;=49),IF($K44&lt;=7,0,IF($K44&gt;52,45+INT(($K44-52)/2),$K44-7)),IF($D44&gt;=50,IF($K44&lt;=5,0,IF($K44&gt;50,45+INT(($K44-50)/2),$K44-5)),"AGE!")))),IF(OR($E44="f",$E44="F"),IF(($D44&gt;=20)*($D44&lt;=29),IF($K44&lt;=14,0,IF($K44&gt;59,45+INT(($K44-59)/2),$K44-14)),IF(($D44&gt;=30)*($D44&lt;=39),IF($K44&lt;=11,0,IF($K44&gt;56,45+INT(($K44-56)/2),$K44-11)),IF($D44&gt;=40,IF($K44&lt;=5,0,IF($K44&gt;50,45+INT(($K44-50)/2),$K44-5)),"AGE!"))),"Gender!")))</f>
        <v>26</v>
      </c>
      <c r="M44">
        <f>'Sit &amp; Reach Scores'!D46</f>
        <v>31</v>
      </c>
      <c r="N44">
        <f>IF(M44=0,0,(IF(OR($E44="m",$E44="M"),IF(($D44&gt;=20)*($D44&lt;=29),M44-3,IF(($D44&gt;=30)*($D44&lt;=39),M44-1,IF(($D44&gt;=40)*($D44&lt;=49),M44-1,IF($D44&gt;=50,M44+3,"AGE!")))),IF(OR($E44="f",$E44="F"),IF(($D44&gt;=20)*($D44&lt;=29),M44-5,IF(($D44&gt;=30)*($D44&lt;=39),M44-5,IF($D44&gt;=40,M44-1,"AGE!"))),"Gender!"))))</f>
        <v>28</v>
      </c>
      <c r="O44">
        <f>'Pull Up Scores'!D46</f>
        <v>20</v>
      </c>
      <c r="P44">
        <f>(IF(OR($E44="m",$E44="M"),IF(($D44&gt;=20)*($D44&lt;=29),IF($O44=0,0,IF($O44&lt;=19,3*($O44+2),IF($O44=20,65,$O44+45))),IF(($D44&gt;=30)*($D44&lt;=39),IF($O44=0,0,IF($O44&lt;=18,3*($O44+3),IF($O44=19,65,$O44+46))),IF(($D44&gt;=40)*($D44&lt;=49),IF($O44=0,0,IF($O44&lt;=16,3*($O44+5),IF($O44=17,65,$O44+48))),IF($D44&gt;=50,IF($O44=0,0,IF($O44&lt;=15,3*($O44+6),IF($O44=16,65,$O44+49))),"AGE!")))),IF(OR($E44="f",$E44="F"),IF(($D44&gt;=20)*($D44&lt;=29),IF($O44=0,0,IF($O44&lt;=14,3*($O44+7),IF($O44=15,65,$O44+50))),IF(($D44&gt;=30)*($D44&lt;=39),IF($O44=0,0,IF($O44&lt;=14,3*($O44+7),IF($O44=15,65,$O44+50))),IF($D44&gt;=40,IF($O44=0,0,IF($O44&lt;=13,3*($O44+8),IF($O44=14,65,$O44+51))),"AGE!"))),"Gender!")))</f>
        <v>65</v>
      </c>
      <c r="Q44" s="9">
        <f>'1.5 Mile Run Scores'!D46</f>
        <v>6.122685185185185E-3</v>
      </c>
      <c r="R44">
        <f>(IF(OR($E44="m",$E44="M"),IF(($D44&gt;=20)*($D44&lt;=29),LOOKUP(Q44,'[1]XX Run Calc XX'!$A$2:$A$140,'[1]XX Run Calc XX'!$C$2:$C$140),IF(($D44&gt;=30)*($D44&lt;=39),LOOKUP(Q44,'[1]XX Run Calc XX'!$A$2:$A$140,'[1]XX Run Calc XX'!$D$2:$D$140),IF(($D44&gt;=40)*($D44&lt;=49),LOOKUP(Q44,'[1]XX Run Calc XX'!$A$2:$A$140,'[1]XX Run Calc XX'!$E$2:$E$140),IF($D44&gt;=50,LOOKUP(Q44,'[1]XX Run Calc XX'!$A$2:$A$140,'[1]XX Run Calc XX'!$F$2:$F$140),"AGE!")))),IF(OR($E44="f",$E44="F"),IF(($D44&gt;=20)*($D44&lt;=29),LOOKUP(Q44,'[1]XX Run Calc XX'!$A$2:$A$140,'[1]XX Run Calc XX'!$I$2:$I$140),IF(($D44&gt;=30)*($D44&lt;=39),LOOKUP(Q44,'[1]XX Run Calc XX'!$A$2:$A$140,'[1]XX Run Calc XX'!$J$2:$J$140),IF($D44&gt;=40,LOOKUP(Q44,'[1]XX Run Calc XX'!$A$2:$A$140,'[1]XX Run Calc XX'!$K$2:$K$140),"AGE!"))),"Gender!")))</f>
        <v>95</v>
      </c>
      <c r="S44" s="9">
        <f>'Agility Scores'!D46</f>
        <v>9.0416666666666673E-4</v>
      </c>
      <c r="T44">
        <v>42</v>
      </c>
      <c r="U44">
        <f>SUM(J44,L44,N44,P44,R44,T44)</f>
        <v>300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7"/>
      <c r="AV44" s="17"/>
      <c r="AW44" s="17"/>
      <c r="AX44" s="17"/>
    </row>
    <row r="45" spans="1:50" s="16" customFormat="1" x14ac:dyDescent="0.25">
      <c r="A45" s="29">
        <v>92</v>
      </c>
      <c r="B45" t="s">
        <v>133</v>
      </c>
      <c r="C45" t="s">
        <v>132</v>
      </c>
      <c r="D45" s="3">
        <v>24</v>
      </c>
      <c r="E45" s="28" t="s">
        <v>23</v>
      </c>
      <c r="F45" s="23">
        <v>67</v>
      </c>
      <c r="G45" s="23">
        <v>147</v>
      </c>
      <c r="H45">
        <f>'Bench Scores'!E93</f>
        <v>165</v>
      </c>
      <c r="I45" s="21">
        <f>'Bench Scores'!F93</f>
        <v>0.6696428571428571</v>
      </c>
      <c r="J45">
        <v>35</v>
      </c>
      <c r="K45">
        <f>'Sit Up Scores'!D93</f>
        <v>52</v>
      </c>
      <c r="L45">
        <f>(IF(OR($E45="m",$E45="M"),IF(($D45&gt;=20)*($D45&lt;=29),IF($K45&lt;=17,0,IF($K45&gt;62,45+INT(("$e4j3"-C501)/2),$K45-17)),IF(($D45&gt;=30)*($D45&lt;=39),IF($K45&lt;=12,0,IF($K45&gt;57,45+INT(($K45-57)/2),$K45-12)),IF(($D45&gt;=40)*($D45&lt;=49),IF($K45&lt;=7,0,IF($K45&gt;52,45+INT(($K45-52)/2),$K45-7)),IF($D45&gt;=50,IF($K45&lt;=5,0,IF($K45&gt;50,45+INT(($K45-50)/2),$K45-5)),"AGE!")))),IF(OR($E45="f",$E45="F"),IF(($D45&gt;=20)*($D45&lt;=29),IF($K45&lt;=14,0,IF($K45&gt;59,45+INT(($K45-59)/2),$K45-14)),IF(($D45&gt;=30)*($D45&lt;=39),IF($K45&lt;=11,0,IF($K45&gt;56,45+INT(($K45-56)/2),$K45-11)),IF($D45&gt;=40,IF($K45&lt;=5,0,IF($K45&gt;50,45+INT(($K45-50)/2),$K45-5)),"AGE!"))),"Gender!")))</f>
        <v>35</v>
      </c>
      <c r="M45">
        <f>'Sit &amp; Reach Scores'!D93</f>
        <v>32</v>
      </c>
      <c r="N45">
        <f>IF(M45=0,0,(IF(OR($E45="m",$E45="M"),IF(($D45&gt;=20)*($D45&lt;=29),M45-3,IF(($D45&gt;=30)*($D45&lt;=39),M45-1,IF(($D45&gt;=40)*($D45&lt;=49),M45-1,IF($D45&gt;=50,M45+3,"AGE!")))),IF(OR($E45="f",$E45="F"),IF(($D45&gt;=20)*($D45&lt;=29),M45-5,IF(($D45&gt;=30)*($D45&lt;=39),M45-5,IF($D45&gt;=40,M45-1,"AGE!"))),"Gender!"))))</f>
        <v>29</v>
      </c>
      <c r="O45">
        <f>'Pull Up Scores'!D93</f>
        <v>22</v>
      </c>
      <c r="P45">
        <f>(IF(OR($E45="m",$E45="M"),IF(($D45&gt;=20)*($D45&lt;=29),IF($O45=0,0,IF($O45&lt;=19,3*($O45+2),IF($O45=20,65,$O45+45))),IF(($D45&gt;=30)*($D45&lt;=39),IF($O45=0,0,IF($O45&lt;=18,3*($O45+3),IF($O45=19,65,$O45+46))),IF(($D45&gt;=40)*($D45&lt;=49),IF($O45=0,0,IF($O45&lt;=16,3*($O45+5),IF($O45=17,65,$O45+48))),IF($D45&gt;=50,IF($O45=0,0,IF($O45&lt;=15,3*($O45+6),IF($O45=16,65,$O45+49))),"AGE!")))),IF(OR($E45="f",$E45="F"),IF(($D45&gt;=20)*($D45&lt;=29),IF($O45=0,0,IF($O45&lt;=14,3*($O45+7),IF($O45=15,65,$O45+50))),IF(($D45&gt;=30)*($D45&lt;=39),IF($O45=0,0,IF($O45&lt;=14,3*($O45+7),IF($O45=15,65,$O45+50))),IF($D45&gt;=40,IF($O45=0,0,IF($O45&lt;=13,3*($O45+8),IF($O45=14,65,$O45+51))),"AGE!"))),"Gender!")))</f>
        <v>67</v>
      </c>
      <c r="Q45" s="9">
        <f>'1.5 Mile Run Scores'!D93</f>
        <v>5.9027777777777776E-3</v>
      </c>
      <c r="R45">
        <v>96</v>
      </c>
      <c r="S45" s="9">
        <f>'Agility Scores'!D93</f>
        <v>9.4872685185185186E-4</v>
      </c>
      <c r="T45">
        <f>LOOKUP($S45,'XX Ag Calc XX'!$A$3:$A$122,'XX Ag Calc XX'!$C$3:$C$122)</f>
        <v>38</v>
      </c>
      <c r="U45">
        <f>SUM(J45,L45,N45,P45,R45,T45)</f>
        <v>300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7"/>
      <c r="AV45" s="17"/>
      <c r="AW45" s="17"/>
      <c r="AX45" s="17"/>
    </row>
    <row r="46" spans="1:50" s="16" customFormat="1" x14ac:dyDescent="0.25">
      <c r="A46" s="29">
        <v>20</v>
      </c>
      <c r="B46" t="s">
        <v>47</v>
      </c>
      <c r="C46" t="s">
        <v>45</v>
      </c>
      <c r="D46" s="3">
        <v>27</v>
      </c>
      <c r="E46" s="28" t="s">
        <v>23</v>
      </c>
      <c r="F46" s="23">
        <v>64</v>
      </c>
      <c r="G46" s="23">
        <v>127</v>
      </c>
      <c r="H46">
        <f>'Bench Scores'!E21</f>
        <v>205</v>
      </c>
      <c r="I46" s="21">
        <f>'Bench Scores'!F21</f>
        <v>1.1045258620689655</v>
      </c>
      <c r="J46">
        <f>IF(H46=0,0,(IF(OR($E46="m",$E46="M"),IF(($D46&gt;=20)*($D46&lt;=29),INT(2*(((100*($H46/$G46))-25)/5)),IF(($D46&gt;=30)*($D46&lt;=39),INT(2*((100*($H46/$G46)-20)/5)),IF(($D46&gt;=40)*($D46&lt;=49),INT(2*((100*($H46/$G46)-10)/5)),IF($D46&gt;=50,INT(2*(((100*($H46/$G46)))/5)),"AGE!")))),IF(OR($E46="f",$E46="F"),IF(($D46&gt;=20)*($D46&lt;=29),INT(2*(((100*($H46/$G46)))/5)),IF(($D46&gt;=30)*($D46&lt;=39),INT(2*((100*($H46/$G46)+5)/5)),IF($D46&gt;=40,INT(2*((100*($H46/$G46)+10)/5)),"AGE!"))),"Gender!"))))</f>
        <v>54</v>
      </c>
      <c r="K46">
        <f>'Sit Up Scores'!D21</f>
        <v>49</v>
      </c>
      <c r="L46">
        <f>(IF(OR($E46="m",$E46="M"),IF(($D46&gt;=20)*($D46&lt;=29),IF($K46&lt;=17,0,IF($K46&gt;62,45+INT(("$e4j3"-C502)/2),$K46-17)),IF(($D46&gt;=30)*($D46&lt;=39),IF($K46&lt;=12,0,IF($K46&gt;57,45+INT(($K46-57)/2),$K46-12)),IF(($D46&gt;=40)*($D46&lt;=49),IF($K46&lt;=7,0,IF($K46&gt;52,45+INT(($K46-52)/2),$K46-7)),IF($D46&gt;=50,IF($K46&lt;=5,0,IF($K46&gt;50,45+INT(($K46-50)/2),$K46-5)),"AGE!")))),IF(OR($E46="f",$E46="F"),IF(($D46&gt;=20)*($D46&lt;=29),IF($K46&lt;=14,0,IF($K46&gt;59,45+INT(($K46-59)/2),$K46-14)),IF(($D46&gt;=30)*($D46&lt;=39),IF($K46&lt;=11,0,IF($K46&gt;56,45+INT(($K46-56)/2),$K46-11)),IF($D46&gt;=40,IF($K46&lt;=5,0,IF($K46&gt;50,45+INT(($K46-50)/2),$K46-5)),"AGE!"))),"Gender!")))</f>
        <v>32</v>
      </c>
      <c r="M46">
        <f>'Sit &amp; Reach Scores'!D21</f>
        <v>22</v>
      </c>
      <c r="N46">
        <f>IF(M46=0,0,(IF(OR($E46="m",$E46="M"),IF(($D46&gt;=20)*($D46&lt;=29),M46-3,IF(($D46&gt;=30)*($D46&lt;=39),M46-1,IF(($D46&gt;=40)*($D46&lt;=49),M46-1,IF($D46&gt;=50,M46+3,"AGE!")))),IF(OR($E46="f",$E46="F"),IF(($D46&gt;=20)*($D46&lt;=29),M46-5,IF(($D46&gt;=30)*($D46&lt;=39),M46-5,IF($D46&gt;=40,M46-1,"AGE!"))),"Gender!"))))</f>
        <v>19</v>
      </c>
      <c r="O46">
        <f>'Pull Up Scores'!D21</f>
        <v>30</v>
      </c>
      <c r="P46">
        <f>(IF(OR($E46="m",$E46="M"),IF(($D46&gt;=20)*($D46&lt;=29),IF($O46=0,0,IF($O46&lt;=19,3*($O46+2),IF($O46=20,65,$O46+45))),IF(($D46&gt;=30)*($D46&lt;=39),IF($O46=0,0,IF($O46&lt;=18,3*($O46+3),IF($O46=19,65,$O46+46))),IF(($D46&gt;=40)*($D46&lt;=49),IF($O46=0,0,IF($O46&lt;=16,3*($O46+5),IF($O46=17,65,$O46+48))),IF($D46&gt;=50,IF($O46=0,0,IF($O46&lt;=15,3*($O46+6),IF($O46=16,65,$O46+49))),"AGE!")))),IF(OR($E46="f",$E46="F"),IF(($D46&gt;=20)*($D46&lt;=29),IF($O46=0,0,IF($O46&lt;=14,3*($O46+7),IF($O46=15,65,$O46+50))),IF(($D46&gt;=30)*($D46&lt;=39),IF($O46=0,0,IF($O46&lt;=14,3*($O46+7),IF($O46=15,65,$O46+50))),IF($D46&gt;=40,IF($O46=0,0,IF($O46&lt;=13,3*($O46+8),IF($O46=14,65,$O46+51))),"AGE!"))),"Gender!")))</f>
        <v>75</v>
      </c>
      <c r="Q46" s="9">
        <f>'1.5 Mile Run Scores'!D21</f>
        <v>7.3495370370370372E-3</v>
      </c>
      <c r="R46">
        <f>(IF(OR($E46="m",$E46="M"),IF(($D46&gt;=20)*($D46&lt;=29),LOOKUP(Q46,'[1]XX Run Calc XX'!$A$2:$A$140,'[1]XX Run Calc XX'!$C$2:$C$140),IF(($D46&gt;=30)*($D46&lt;=39),LOOKUP(Q46,'[1]XX Run Calc XX'!$A$2:$A$140,'[1]XX Run Calc XX'!$D$2:$D$140),IF(($D46&gt;=40)*($D46&lt;=49),LOOKUP(Q46,'[1]XX Run Calc XX'!$A$2:$A$140,'[1]XX Run Calc XX'!$E$2:$E$140),IF($D46&gt;=50,LOOKUP(Q46,'[1]XX Run Calc XX'!$A$2:$A$140,'[1]XX Run Calc XX'!$F$2:$F$140),"AGE!")))),IF(OR($E46="f",$E46="F"),IF(($D46&gt;=20)*($D46&lt;=29),LOOKUP(Q46,'[1]XX Run Calc XX'!$A$2:$A$140,'[1]XX Run Calc XX'!$I$2:$I$140),IF(($D46&gt;=30)*($D46&lt;=39),LOOKUP(Q46,'[1]XX Run Calc XX'!$A$2:$A$140,'[1]XX Run Calc XX'!$J$2:$J$140),IF($D46&gt;=40,LOOKUP(Q46,'[1]XX Run Calc XX'!$A$2:$A$140,'[1]XX Run Calc XX'!$K$2:$K$140),"AGE!"))),"Gender!")))</f>
        <v>84</v>
      </c>
      <c r="S46" s="9">
        <f>'Agility Scores'!D21</f>
        <v>1.0127314814814814E-3</v>
      </c>
      <c r="T46">
        <f>LOOKUP($S46,'XX Ag Calc XX'!$A$3:$A$122,'XX Ag Calc XX'!$C$3:$C$122)</f>
        <v>32</v>
      </c>
      <c r="U46">
        <f>SUM(J46,L46,N46,P46,R46,T46)</f>
        <v>296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7"/>
      <c r="AV46" s="17"/>
      <c r="AW46" s="17"/>
      <c r="AX46" s="17"/>
    </row>
    <row r="47" spans="1:50" s="16" customFormat="1" x14ac:dyDescent="0.25">
      <c r="A47" s="29">
        <v>40</v>
      </c>
      <c r="B47" t="s">
        <v>70</v>
      </c>
      <c r="C47" t="s">
        <v>63</v>
      </c>
      <c r="D47" s="3">
        <v>29</v>
      </c>
      <c r="E47" s="28" t="s">
        <v>37</v>
      </c>
      <c r="F47" s="23">
        <v>63</v>
      </c>
      <c r="G47" s="23">
        <v>123</v>
      </c>
      <c r="H47">
        <f>'Bench Scores'!E41</f>
        <v>125</v>
      </c>
      <c r="I47" s="21">
        <f>'Bench Scores'!F41</f>
        <v>0.65789473684210531</v>
      </c>
      <c r="J47">
        <v>41</v>
      </c>
      <c r="K47">
        <f>'Sit Up Scores'!D41</f>
        <v>55</v>
      </c>
      <c r="L47">
        <f>(IF(OR($E47="m",$E47="M"),IF(($D47&gt;=20)*($D47&lt;=29),IF($K47&lt;=17,0,IF($K47&gt;62,45+INT(("$e4j3"-C503)/2),$K47-17)),IF(($D47&gt;=30)*($D47&lt;=39),IF($K47&lt;=12,0,IF($K47&gt;57,45+INT(($K47-57)/2),$K47-12)),IF(($D47&gt;=40)*($D47&lt;=49),IF($K47&lt;=7,0,IF($K47&gt;52,45+INT(($K47-52)/2),$K47-7)),IF($D47&gt;=50,IF($K47&lt;=5,0,IF($K47&gt;50,45+INT(($K47-50)/2),$K47-5)),"AGE!")))),IF(OR($E47="f",$E47="F"),IF(($D47&gt;=20)*($D47&lt;=29),IF($K47&lt;=14,0,IF($K47&gt;59,45+INT(($K47-59)/2),$K47-14)),IF(($D47&gt;=30)*($D47&lt;=39),IF($K47&lt;=11,0,IF($K47&gt;56,45+INT(($K47-56)/2),$K47-11)),IF($D47&gt;=40,IF($K47&lt;=5,0,IF($K47&gt;50,45+INT(($K47-50)/2),$K47-5)),"AGE!"))),"Gender!")))</f>
        <v>41</v>
      </c>
      <c r="M47">
        <f>'Sit &amp; Reach Scores'!D41</f>
        <v>45</v>
      </c>
      <c r="N47">
        <f>IF(M47=0,0,(IF(OR($E47="m",$E47="M"),IF(($D47&gt;=20)*($D47&lt;=29),M47-3,IF(($D47&gt;=30)*($D47&lt;=39),M47-1,IF(($D47&gt;=40)*($D47&lt;=49),M47-1,IF($D47&gt;=50,M47+3,"AGE!")))),IF(OR($E47="f",$E47="F"),IF(($D47&gt;=20)*($D47&lt;=29),M47-5,IF(($D47&gt;=30)*($D47&lt;=39),M47-5,IF($D47&gt;=40,M47-1,"AGE!"))),"Gender!"))))</f>
        <v>40</v>
      </c>
      <c r="O47">
        <f>'Pull Up Scores'!D41</f>
        <v>12</v>
      </c>
      <c r="P47">
        <f>(IF(OR($E47="m",$E47="M"),IF(($D47&gt;=20)*($D47&lt;=29),IF($O47=0,0,IF($O47&lt;=19,3*($O47+2),IF($O47=20,65,$O47+45))),IF(($D47&gt;=30)*($D47&lt;=39),IF($O47=0,0,IF($O47&lt;=18,3*($O47+3),IF($O47=19,65,$O47+46))),IF(($D47&gt;=40)*($D47&lt;=49),IF($O47=0,0,IF($O47&lt;=16,3*($O47+5),IF($O47=17,65,$O47+48))),IF($D47&gt;=50,IF($O47=0,0,IF($O47&lt;=15,3*($O47+6),IF($O47=16,65,$O47+49))),"AGE!")))),IF(OR($E47="f",$E47="F"),IF(($D47&gt;=20)*($D47&lt;=29),IF($O47=0,0,IF($O47&lt;=14,3*($O47+7),IF($O47=15,65,$O47+50))),IF(($D47&gt;=30)*($D47&lt;=39),IF($O47=0,0,IF($O47&lt;=14,3*($O47+7),IF($O47=15,65,$O47+50))),IF($D47&gt;=40,IF($O47=0,0,IF($O47&lt;=13,3*($O47+8),IF($O47=14,65,$O47+51))),"AGE!"))),"Gender!")))</f>
        <v>57</v>
      </c>
      <c r="Q47" s="9">
        <f>'1.5 Mile Run Scores'!D41</f>
        <v>7.7314814814814815E-3</v>
      </c>
      <c r="R47">
        <f>(IF(OR($E47="m",$E47="M"),IF(($D47&gt;=20)*($D47&lt;=29),LOOKUP(Q47,'[1]XX Run Calc XX'!$A$2:$A$140,'[1]XX Run Calc XX'!$C$2:$C$140),IF(($D47&gt;=30)*($D47&lt;=39),LOOKUP(Q47,'[1]XX Run Calc XX'!$A$2:$A$140,'[1]XX Run Calc XX'!$D$2:$D$140),IF(($D47&gt;=40)*($D47&lt;=49),LOOKUP(Q47,'[1]XX Run Calc XX'!$A$2:$A$140,'[1]XX Run Calc XX'!$E$2:$E$140),IF($D47&gt;=50,LOOKUP(Q47,'[1]XX Run Calc XX'!$A$2:$A$140,'[1]XX Run Calc XX'!$F$2:$F$140),"AGE!")))),IF(OR($E47="f",$E47="F"),IF(($D47&gt;=20)*($D47&lt;=29),LOOKUP(Q47,'[1]XX Run Calc XX'!$A$2:$A$140,'[1]XX Run Calc XX'!$I$2:$I$140),IF(($D47&gt;=30)*($D47&lt;=39),LOOKUP(Q47,'[1]XX Run Calc XX'!$A$2:$A$140,'[1]XX Run Calc XX'!$J$2:$J$140),IF($D47&gt;=40,LOOKUP(Q47,'[1]XX Run Calc XX'!$A$2:$A$140,'[1]XX Run Calc XX'!$K$2:$K$140),"AGE!"))),"Gender!")))</f>
        <v>91</v>
      </c>
      <c r="S47" s="9">
        <f>'Agility Scores'!D41</f>
        <v>1.0879629629629629E-3</v>
      </c>
      <c r="T47">
        <f>LOOKUP($S47,'XX Ag Calc XX'!$A$3:$A$122,'XX Ag Calc XX'!$C$3:$C$122)</f>
        <v>26</v>
      </c>
      <c r="U47">
        <f>SUM(J47,L47,N47,P47,R47,T47)</f>
        <v>296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7"/>
      <c r="AV47" s="17"/>
      <c r="AW47" s="17"/>
      <c r="AX47" s="17"/>
    </row>
    <row r="48" spans="1:50" s="20" customFormat="1" x14ac:dyDescent="0.25">
      <c r="A48" s="29">
        <v>66</v>
      </c>
      <c r="B48" t="s">
        <v>101</v>
      </c>
      <c r="C48" t="s">
        <v>99</v>
      </c>
      <c r="D48" s="3">
        <v>38</v>
      </c>
      <c r="E48" s="28" t="s">
        <v>23</v>
      </c>
      <c r="F48" s="23">
        <v>72</v>
      </c>
      <c r="G48" s="23">
        <v>202</v>
      </c>
      <c r="H48">
        <f>'Bench Scores'!E67</f>
        <v>275</v>
      </c>
      <c r="I48" s="21">
        <f>'Bench Scores'!F67</f>
        <v>1.3480392156862746</v>
      </c>
      <c r="J48">
        <f>IF(H48=0,0,(IF(OR($E48="m",$E48="M"),IF(($D48&gt;=20)*($D48&lt;=29),INT(2*(((100*($H48/$G48))-25)/5)),IF(($D48&gt;=30)*($D48&lt;=39),INT(2*((100*($H48/$G48)-20)/5)),IF(($D48&gt;=40)*($D48&lt;=49),INT(2*((100*($H48/$G48)-10)/5)),IF($D48&gt;=50,INT(2*(((100*($H48/$G48)))/5)),"AGE!")))),IF(OR($E48="f",$E48="F"),IF(($D48&gt;=20)*($D48&lt;=29),INT(2*(((100*($H48/$G48)))/5)),IF(($D48&gt;=30)*($D48&lt;=39),INT(2*((100*($H48/$G48)+5)/5)),IF($D48&gt;=40,INT(2*((100*($H48/$G48)+10)/5)),"AGE!"))),"Gender!"))))</f>
        <v>46</v>
      </c>
      <c r="K48">
        <f>'Sit Up Scores'!D67</f>
        <v>44</v>
      </c>
      <c r="L48">
        <f>(IF(OR($E48="m",$E48="M"),IF(($D48&gt;=20)*($D48&lt;=29),IF($K48&lt;=17,0,IF($K48&gt;62,45+INT(("$e4j3"-C504)/2),$K48-17)),IF(($D48&gt;=30)*($D48&lt;=39),IF($K48&lt;=12,0,IF($K48&gt;57,45+INT(($K48-57)/2),$K48-12)),IF(($D48&gt;=40)*($D48&lt;=49),IF($K48&lt;=7,0,IF($K48&gt;52,45+INT(($K48-52)/2),$K48-7)),IF($D48&gt;=50,IF($K48&lt;=5,0,IF($K48&gt;50,45+INT(($K48-50)/2),$K48-5)),"AGE!")))),IF(OR($E48="f",$E48="F"),IF(($D48&gt;=20)*($D48&lt;=29),IF($K48&lt;=14,0,IF($K48&gt;59,45+INT(($K48-59)/2),$K48-14)),IF(($D48&gt;=30)*($D48&lt;=39),IF($K48&lt;=11,0,IF($K48&gt;56,45+INT(($K48-56)/2),$K48-11)),IF($D48&gt;=40,IF($K48&lt;=5,0,IF($K48&gt;50,45+INT(($K48-50)/2),$K48-5)),"AGE!"))),"Gender!")))</f>
        <v>32</v>
      </c>
      <c r="M48">
        <f>'Sit &amp; Reach Scores'!D67</f>
        <v>31</v>
      </c>
      <c r="N48">
        <f>IF(M48=0,0,(IF(OR($E48="m",$E48="M"),IF(($D48&gt;=20)*($D48&lt;=29),M48-3,IF(($D48&gt;=30)*($D48&lt;=39),M48-1,IF(($D48&gt;=40)*($D48&lt;=49),M48-1,IF($D48&gt;=50,M48+3,"AGE!")))),IF(OR($E48="f",$E48="F"),IF(($D48&gt;=20)*($D48&lt;=29),M48-5,IF(($D48&gt;=30)*($D48&lt;=39),M48-5,IF($D48&gt;=40,M48-1,"AGE!"))),"Gender!"))))</f>
        <v>30</v>
      </c>
      <c r="O48">
        <f>'Pull Up Scores'!D67</f>
        <v>25</v>
      </c>
      <c r="P48">
        <f>(IF(OR($E48="m",$E48="M"),IF(($D48&gt;=20)*($D48&lt;=29),IF($O48=0,0,IF($O48&lt;=19,3*($O48+2),IF($O48=20,65,$O48+45))),IF(($D48&gt;=30)*($D48&lt;=39),IF($O48=0,0,IF($O48&lt;=18,3*($O48+3),IF($O48=19,65,$O48+46))),IF(($D48&gt;=40)*($D48&lt;=49),IF($O48=0,0,IF($O48&lt;=16,3*($O48+5),IF($O48=17,65,$O48+48))),IF($D48&gt;=50,IF($O48=0,0,IF($O48&lt;=15,3*($O48+6),IF($O48=16,65,$O48+49))),"AGE!")))),IF(OR($E48="f",$E48="F"),IF(($D48&gt;=20)*($D48&lt;=29),IF($O48=0,0,IF($O48&lt;=14,3*($O48+7),IF($O48=15,65,$O48+50))),IF(($D48&gt;=30)*($D48&lt;=39),IF($O48=0,0,IF($O48&lt;=14,3*($O48+7),IF($O48=15,65,$O48+50))),IF($D48&gt;=40,IF($O48=0,0,IF($O48&lt;=13,3*($O48+8),IF($O48=14,65,$O48+51))),"AGE!"))),"Gender!")))</f>
        <v>71</v>
      </c>
      <c r="Q48" s="9">
        <f>'1.5 Mile Run Scores'!D67</f>
        <v>8.1250000000000003E-3</v>
      </c>
      <c r="R48">
        <f>(IF(OR($E48="m",$E48="M"),IF(($D48&gt;=20)*($D48&lt;=29),LOOKUP(Q48,'[1]XX Run Calc XX'!$A$2:$A$140,'[1]XX Run Calc XX'!$C$2:$C$140),IF(($D48&gt;=30)*($D48&lt;=39),LOOKUP(Q48,'[1]XX Run Calc XX'!$A$2:$A$140,'[1]XX Run Calc XX'!$D$2:$D$140),IF(($D48&gt;=40)*($D48&lt;=49),LOOKUP(Q48,'[1]XX Run Calc XX'!$A$2:$A$140,'[1]XX Run Calc XX'!$E$2:$E$140),IF($D48&gt;=50,LOOKUP(Q48,'[1]XX Run Calc XX'!$A$2:$A$140,'[1]XX Run Calc XX'!$F$2:$F$140),"AGE!")))),IF(OR($E48="f",$E48="F"),IF(($D48&gt;=20)*($D48&lt;=29),LOOKUP(Q48,'[1]XX Run Calc XX'!$A$2:$A$140,'[1]XX Run Calc XX'!$I$2:$I$140),IF(($D48&gt;=30)*($D48&lt;=39),LOOKUP(Q48,'[1]XX Run Calc XX'!$A$2:$A$140,'[1]XX Run Calc XX'!$J$2:$J$140),IF($D48&gt;=40,LOOKUP(Q48,'[1]XX Run Calc XX'!$A$2:$A$140,'[1]XX Run Calc XX'!$K$2:$K$140),"AGE!"))),"Gender!")))</f>
        <v>81</v>
      </c>
      <c r="S48" s="9">
        <f>'Agility Scores'!D67</f>
        <v>9.7719907407407412E-4</v>
      </c>
      <c r="T48">
        <v>36</v>
      </c>
      <c r="U48">
        <f>SUM(J48,L48,N48,P48,R48,T48)</f>
        <v>296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7"/>
      <c r="AV48" s="17"/>
      <c r="AW48" s="17"/>
      <c r="AX48" s="17"/>
    </row>
    <row r="49" spans="1:50" s="16" customFormat="1" x14ac:dyDescent="0.25">
      <c r="A49" s="29">
        <v>88</v>
      </c>
      <c r="B49" t="s">
        <v>127</v>
      </c>
      <c r="C49" t="s">
        <v>121</v>
      </c>
      <c r="D49" s="3">
        <v>27</v>
      </c>
      <c r="E49" s="28" t="s">
        <v>37</v>
      </c>
      <c r="F49" s="23">
        <v>62</v>
      </c>
      <c r="G49" s="23">
        <v>155</v>
      </c>
      <c r="H49">
        <f>'Bench Scores'!E89</f>
        <v>135</v>
      </c>
      <c r="I49" s="21">
        <f>'Bench Scores'!F89</f>
        <v>1.0305343511450382</v>
      </c>
      <c r="J49">
        <v>35</v>
      </c>
      <c r="K49">
        <f>'Sit Up Scores'!D89</f>
        <v>53</v>
      </c>
      <c r="L49">
        <f>(IF(OR($E49="m",$E49="M"),IF(($D49&gt;=20)*($D49&lt;=29),IF($K49&lt;=17,0,IF($K49&gt;62,45+INT(("$e4j3"-C505)/2),$K49-17)),IF(($D49&gt;=30)*($D49&lt;=39),IF($K49&lt;=12,0,IF($K49&gt;57,45+INT(($K49-57)/2),$K49-12)),IF(($D49&gt;=40)*($D49&lt;=49),IF($K49&lt;=7,0,IF($K49&gt;52,45+INT(($K49-52)/2),$K49-7)),IF($D49&gt;=50,IF($K49&lt;=5,0,IF($K49&gt;50,45+INT(($K49-50)/2),$K49-5)),"AGE!")))),IF(OR($E49="f",$E49="F"),IF(($D49&gt;=20)*($D49&lt;=29),IF($K49&lt;=14,0,IF($K49&gt;59,45+INT(($K49-59)/2),$K49-14)),IF(($D49&gt;=30)*($D49&lt;=39),IF($K49&lt;=11,0,IF($K49&gt;56,45+INT(($K49-56)/2),$K49-11)),IF($D49&gt;=40,IF($K49&lt;=5,0,IF($K49&gt;50,45+INT(($K49-50)/2),$K49-5)),"AGE!"))),"Gender!")))</f>
        <v>39</v>
      </c>
      <c r="M49">
        <f>'Sit &amp; Reach Scores'!D89</f>
        <v>36</v>
      </c>
      <c r="N49">
        <f>IF(M49=0,0,(IF(OR($E49="m",$E49="M"),IF(($D49&gt;=20)*($D49&lt;=29),M49-3,IF(($D49&gt;=30)*($D49&lt;=39),M49-1,IF(($D49&gt;=40)*($D49&lt;=49),M49-1,IF($D49&gt;=50,M49+3,"AGE!")))),IF(OR($E49="f",$E49="F"),IF(($D49&gt;=20)*($D49&lt;=29),M49-5,IF(($D49&gt;=30)*($D49&lt;=39),M49-5,IF($D49&gt;=40,M49-1,"AGE!"))),"Gender!"))))</f>
        <v>31</v>
      </c>
      <c r="O49">
        <f>'Pull Up Scores'!D89</f>
        <v>9</v>
      </c>
      <c r="P49">
        <f>(IF(OR($E49="m",$E49="M"),IF(($D49&gt;=20)*($D49&lt;=29),IF($O49=0,0,IF($O49&lt;=19,3*($O49+2),IF($O49=20,65,$O49+45))),IF(($D49&gt;=30)*($D49&lt;=39),IF($O49=0,0,IF($O49&lt;=18,3*($O49+3),IF($O49=19,65,$O49+46))),IF(($D49&gt;=40)*($D49&lt;=49),IF($O49=0,0,IF($O49&lt;=16,3*($O49+5),IF($O49=17,65,$O49+48))),IF($D49&gt;=50,IF($O49=0,0,IF($O49&lt;=15,3*($O49+6),IF($O49=16,65,$O49+49))),"AGE!")))),IF(OR($E49="f",$E49="F"),IF(($D49&gt;=20)*($D49&lt;=29),IF($O49=0,0,IF($O49&lt;=14,3*($O49+7),IF($O49=15,65,$O49+50))),IF(($D49&gt;=30)*($D49&lt;=39),IF($O49=0,0,IF($O49&lt;=14,3*($O49+7),IF($O49=15,65,$O49+50))),IF($D49&gt;=40,IF($O49=0,0,IF($O49&lt;=13,3*($O49+8),IF($O49=14,65,$O49+51))),"AGE!"))),"Gender!")))</f>
        <v>48</v>
      </c>
      <c r="Q49" s="9">
        <f>'1.5 Mile Run Scores'!D89</f>
        <v>7.0486111111111114E-3</v>
      </c>
      <c r="R49">
        <f>(IF(OR($E49="m",$E49="M"),IF(($D49&gt;=20)*($D49&lt;=29),LOOKUP(Q49,'[1]XX Run Calc XX'!$A$2:$A$140,'[1]XX Run Calc XX'!$C$2:$C$140),IF(($D49&gt;=30)*($D49&lt;=39),LOOKUP(Q49,'[1]XX Run Calc XX'!$A$2:$A$140,'[1]XX Run Calc XX'!$D$2:$D$140),IF(($D49&gt;=40)*($D49&lt;=49),LOOKUP(Q49,'[1]XX Run Calc XX'!$A$2:$A$140,'[1]XX Run Calc XX'!$E$2:$E$140),IF($D49&gt;=50,LOOKUP(Q49,'[1]XX Run Calc XX'!$A$2:$A$140,'[1]XX Run Calc XX'!$F$2:$F$140),"AGE!")))),IF(OR($E49="f",$E49="F"),IF(($D49&gt;=20)*($D49&lt;=29),LOOKUP(Q49,'[1]XX Run Calc XX'!$A$2:$A$140,'[1]XX Run Calc XX'!$I$2:$I$140),IF(($D49&gt;=30)*($D49&lt;=39),LOOKUP(Q49,'[1]XX Run Calc XX'!$A$2:$A$140,'[1]XX Run Calc XX'!$J$2:$J$140),IF($D49&gt;=40,LOOKUP(Q49,'[1]XX Run Calc XX'!$A$2:$A$140,'[1]XX Run Calc XX'!$K$2:$K$140),"AGE!"))),"Gender!")))</f>
        <v>97</v>
      </c>
      <c r="S49" s="9">
        <f>'Agility Scores'!D89</f>
        <v>8.7743055555555556E-4</v>
      </c>
      <c r="T49">
        <f>LOOKUP($S49,'XX Ag Calc XX'!$A$3:$A$122,'XX Ag Calc XX'!$C$3:$C$122)</f>
        <v>44</v>
      </c>
      <c r="U49">
        <f>SUM(J49,L49,N49,P49,R49,T49)</f>
        <v>294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7"/>
      <c r="AV49" s="17"/>
      <c r="AW49" s="17"/>
      <c r="AX49" s="17"/>
    </row>
    <row r="50" spans="1:50" s="16" customFormat="1" x14ac:dyDescent="0.25">
      <c r="A50" s="29">
        <v>53</v>
      </c>
      <c r="B50" t="s">
        <v>86</v>
      </c>
      <c r="C50" t="s">
        <v>85</v>
      </c>
      <c r="D50" s="3">
        <v>33</v>
      </c>
      <c r="E50" s="28" t="s">
        <v>23</v>
      </c>
      <c r="F50" s="23">
        <v>70</v>
      </c>
      <c r="G50" s="23">
        <v>204</v>
      </c>
      <c r="H50">
        <f>'Bench Scores'!E54</f>
        <v>295</v>
      </c>
      <c r="I50" s="21">
        <f>'Bench Scores'!F54</f>
        <v>1.5316718587746625</v>
      </c>
      <c r="J50">
        <v>50</v>
      </c>
      <c r="K50">
        <f>'Sit Up Scores'!D54</f>
        <v>49</v>
      </c>
      <c r="L50">
        <f>(IF(OR($E50="m",$E50="M"),IF(($D50&gt;=20)*($D50&lt;=29),IF($K50&lt;=17,0,IF($K50&gt;62,45+INT(("$e4j3"-C506)/2),$K50-17)),IF(($D50&gt;=30)*($D50&lt;=39),IF($K50&lt;=12,0,IF($K50&gt;57,45+INT(($K50-57)/2),$K50-12)),IF(($D50&gt;=40)*($D50&lt;=49),IF($K50&lt;=7,0,IF($K50&gt;52,45+INT(($K50-52)/2),$K50-7)),IF($D50&gt;=50,IF($K50&lt;=5,0,IF($K50&gt;50,45+INT(($K50-50)/2),$K50-5)),"AGE!")))),IF(OR($E50="f",$E50="F"),IF(($D50&gt;=20)*($D50&lt;=29),IF($K50&lt;=14,0,IF($K50&gt;59,45+INT(($K50-59)/2),$K50-14)),IF(($D50&gt;=30)*($D50&lt;=39),IF($K50&lt;=11,0,IF($K50&gt;56,45+INT(($K50-56)/2),$K50-11)),IF($D50&gt;=40,IF($K50&lt;=5,0,IF($K50&gt;50,45+INT(($K50-50)/2),$K50-5)),"AGE!"))),"Gender!")))</f>
        <v>37</v>
      </c>
      <c r="M50">
        <f>'Sit &amp; Reach Scores'!D54</f>
        <v>36</v>
      </c>
      <c r="N50">
        <f>IF(M50=0,0,(IF(OR($E50="m",$E50="M"),IF(($D50&gt;=20)*($D50&lt;=29),M50-3,IF(($D50&gt;=30)*($D50&lt;=39),M50-1,IF(($D50&gt;=40)*($D50&lt;=49),M50-1,IF($D50&gt;=50,M50+3,"AGE!")))),IF(OR($E50="f",$E50="F"),IF(($D50&gt;=20)*($D50&lt;=29),M50-5,IF(($D50&gt;=30)*($D50&lt;=39),M50-5,IF($D50&gt;=40,M50-1,"AGE!"))),"Gender!"))))</f>
        <v>35</v>
      </c>
      <c r="O50">
        <f>'Pull Up Scores'!D54</f>
        <v>13</v>
      </c>
      <c r="P50">
        <f>(IF(OR($E50="m",$E50="M"),IF(($D50&gt;=20)*($D50&lt;=29),IF($O50=0,0,IF($O50&lt;=19,3*($O50+2),IF($O50=20,65,$O50+45))),IF(($D50&gt;=30)*($D50&lt;=39),IF($O50=0,0,IF($O50&lt;=18,3*($O50+3),IF($O50=19,65,$O50+46))),IF(($D50&gt;=40)*($D50&lt;=49),IF($O50=0,0,IF($O50&lt;=16,3*($O50+5),IF($O50=17,65,$O50+48))),IF($D50&gt;=50,IF($O50=0,0,IF($O50&lt;=15,3*($O50+6),IF($O50=16,65,$O50+49))),"AGE!")))),IF(OR($E50="f",$E50="F"),IF(($D50&gt;=20)*($D50&lt;=29),IF($O50=0,0,IF($O50&lt;=14,3*($O50+7),IF($O50=15,65,$O50+50))),IF(($D50&gt;=30)*($D50&lt;=39),IF($O50=0,0,IF($O50&lt;=14,3*($O50+7),IF($O50=15,65,$O50+50))),IF($D50&gt;=40,IF($O50=0,0,IF($O50&lt;=13,3*($O50+8),IF($O50=14,65,$O50+51))),"AGE!"))),"Gender!")))</f>
        <v>48</v>
      </c>
      <c r="Q50" s="9">
        <f>'1.5 Mile Run Scores'!D54</f>
        <v>8.2638888888888883E-3</v>
      </c>
      <c r="R50">
        <f>(IF(OR($E50="m",$E50="M"),IF(($D50&gt;=20)*($D50&lt;=29),LOOKUP(Q50,'[1]XX Run Calc XX'!$A$2:$A$140,'[1]XX Run Calc XX'!$C$2:$C$140),IF(($D50&gt;=30)*($D50&lt;=39),LOOKUP(Q50,'[1]XX Run Calc XX'!$A$2:$A$140,'[1]XX Run Calc XX'!$D$2:$D$140),IF(($D50&gt;=40)*($D50&lt;=49),LOOKUP(Q50,'[1]XX Run Calc XX'!$A$2:$A$140,'[1]XX Run Calc XX'!$E$2:$E$140),IF($D50&gt;=50,LOOKUP(Q50,'[1]XX Run Calc XX'!$A$2:$A$140,'[1]XX Run Calc XX'!$F$2:$F$140),"AGE!")))),IF(OR($E50="f",$E50="F"),IF(($D50&gt;=20)*($D50&lt;=29),LOOKUP(Q50,'[1]XX Run Calc XX'!$A$2:$A$140,'[1]XX Run Calc XX'!$I$2:$I$140),IF(($D50&gt;=30)*($D50&lt;=39),LOOKUP(Q50,'[1]XX Run Calc XX'!$A$2:$A$140,'[1]XX Run Calc XX'!$J$2:$J$140),IF($D50&gt;=40,LOOKUP(Q50,'[1]XX Run Calc XX'!$A$2:$A$140,'[1]XX Run Calc XX'!$K$2:$K$140),"AGE!"))),"Gender!")))</f>
        <v>80</v>
      </c>
      <c r="S50" s="9">
        <f>'Agility Scores'!D54</f>
        <v>9.020833333333333E-4</v>
      </c>
      <c r="T50">
        <f>LOOKUP($S50,'XX Ag Calc XX'!$A$3:$A$122,'XX Ag Calc XX'!$C$3:$C$122)</f>
        <v>42</v>
      </c>
      <c r="U50">
        <f>SUM(J50,L50,N50,P50,R50,T50)</f>
        <v>292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7"/>
      <c r="AV50" s="17"/>
      <c r="AW50" s="17"/>
      <c r="AX50" s="17"/>
    </row>
    <row r="51" spans="1:50" s="16" customFormat="1" x14ac:dyDescent="0.25">
      <c r="A51" s="29">
        <v>60</v>
      </c>
      <c r="B51" t="s">
        <v>93</v>
      </c>
      <c r="C51" t="s">
        <v>85</v>
      </c>
      <c r="D51" s="3">
        <v>25</v>
      </c>
      <c r="E51" s="28" t="s">
        <v>23</v>
      </c>
      <c r="F51" s="23">
        <v>67</v>
      </c>
      <c r="G51" s="23">
        <v>162.80000000000001</v>
      </c>
      <c r="H51">
        <f>'Bench Scores'!E61</f>
        <v>240</v>
      </c>
      <c r="I51" s="21">
        <f>'Bench Scores'!F61</f>
        <v>1.2903225806451613</v>
      </c>
      <c r="J51">
        <v>49</v>
      </c>
      <c r="K51">
        <f>'Sit Up Scores'!D61</f>
        <v>39</v>
      </c>
      <c r="L51">
        <f>(IF(OR($E51="m",$E51="M"),IF(($D51&gt;=20)*($D51&lt;=29),IF($K51&lt;=17,0,IF($K51&gt;62,45+INT(("$e4j3"-C507)/2),$K51-17)),IF(($D51&gt;=30)*($D51&lt;=39),IF($K51&lt;=12,0,IF($K51&gt;57,45+INT(($K51-57)/2),$K51-12)),IF(($D51&gt;=40)*($D51&lt;=49),IF($K51&lt;=7,0,IF($K51&gt;52,45+INT(($K51-52)/2),$K51-7)),IF($D51&gt;=50,IF($K51&lt;=5,0,IF($K51&gt;50,45+INT(($K51-50)/2),$K51-5)),"AGE!")))),IF(OR($E51="f",$E51="F"),IF(($D51&gt;=20)*($D51&lt;=29),IF($K51&lt;=14,0,IF($K51&gt;59,45+INT(($K51-59)/2),$K51-14)),IF(($D51&gt;=30)*($D51&lt;=39),IF($K51&lt;=11,0,IF($K51&gt;56,45+INT(($K51-56)/2),$K51-11)),IF($D51&gt;=40,IF($K51&lt;=5,0,IF($K51&gt;50,45+INT(($K51-50)/2),$K51-5)),"AGE!"))),"Gender!")))</f>
        <v>22</v>
      </c>
      <c r="M51">
        <f>'Sit &amp; Reach Scores'!D61</f>
        <v>37</v>
      </c>
      <c r="N51">
        <f>IF(M51=0,0,(IF(OR($E51="m",$E51="M"),IF(($D51&gt;=20)*($D51&lt;=29),M51-3,IF(($D51&gt;=30)*($D51&lt;=39),M51-1,IF(($D51&gt;=40)*($D51&lt;=49),M51-1,IF($D51&gt;=50,M51+3,"AGE!")))),IF(OR($E51="f",$E51="F"),IF(($D51&gt;=20)*($D51&lt;=29),M51-5,IF(($D51&gt;=30)*($D51&lt;=39),M51-5,IF($D51&gt;=40,M51-1,"AGE!"))),"Gender!"))))</f>
        <v>34</v>
      </c>
      <c r="O51">
        <f>'Pull Up Scores'!D61</f>
        <v>18</v>
      </c>
      <c r="P51">
        <f>(IF(OR($E51="m",$E51="M"),IF(($D51&gt;=20)*($D51&lt;=29),IF($O51=0,0,IF($O51&lt;=19,3*($O51+2),IF($O51=20,65,$O51+45))),IF(($D51&gt;=30)*($D51&lt;=39),IF($O51=0,0,IF($O51&lt;=18,3*($O51+3),IF($O51=19,65,$O51+46))),IF(($D51&gt;=40)*($D51&lt;=49),IF($O51=0,0,IF($O51&lt;=16,3*($O51+5),IF($O51=17,65,$O51+48))),IF($D51&gt;=50,IF($O51=0,0,IF($O51&lt;=15,3*($O51+6),IF($O51=16,65,$O51+49))),"AGE!")))),IF(OR($E51="f",$E51="F"),IF(($D51&gt;=20)*($D51&lt;=29),IF($O51=0,0,IF($O51&lt;=14,3*($O51+7),IF($O51=15,65,$O51+50))),IF(($D51&gt;=30)*($D51&lt;=39),IF($O51=0,0,IF($O51&lt;=14,3*($O51+7),IF($O51=15,65,$O51+50))),IF($D51&gt;=40,IF($O51=0,0,IF($O51&lt;=13,3*($O51+8),IF($O51=14,65,$O51+51))),"AGE!"))),"Gender!")))</f>
        <v>60</v>
      </c>
      <c r="Q51" s="9">
        <f>'1.5 Mile Run Scores'!D61</f>
        <v>6.898148148148148E-3</v>
      </c>
      <c r="R51">
        <f>(IF(OR($E51="m",$E51="M"),IF(($D51&gt;=20)*($D51&lt;=29),LOOKUP(Q51,'[1]XX Run Calc XX'!$A$2:$A$140,'[1]XX Run Calc XX'!$C$2:$C$140),IF(($D51&gt;=30)*($D51&lt;=39),LOOKUP(Q51,'[1]XX Run Calc XX'!$A$2:$A$140,'[1]XX Run Calc XX'!$D$2:$D$140),IF(($D51&gt;=40)*($D51&lt;=49),LOOKUP(Q51,'[1]XX Run Calc XX'!$A$2:$A$140,'[1]XX Run Calc XX'!$E$2:$E$140),IF($D51&gt;=50,LOOKUP(Q51,'[1]XX Run Calc XX'!$A$2:$A$140,'[1]XX Run Calc XX'!$F$2:$F$140),"AGE!")))),IF(OR($E51="f",$E51="F"),IF(($D51&gt;=20)*($D51&lt;=29),LOOKUP(Q51,'[1]XX Run Calc XX'!$A$2:$A$140,'[1]XX Run Calc XX'!$I$2:$I$140),IF(($D51&gt;=30)*($D51&lt;=39),LOOKUP(Q51,'[1]XX Run Calc XX'!$A$2:$A$140,'[1]XX Run Calc XX'!$J$2:$J$140),IF($D51&gt;=40,LOOKUP(Q51,'[1]XX Run Calc XX'!$A$2:$A$140,'[1]XX Run Calc XX'!$K$2:$K$140),"AGE!"))),"Gender!")))</f>
        <v>88</v>
      </c>
      <c r="S51" s="9">
        <f>'Agility Scores'!D61</f>
        <v>9.3634259259259267E-4</v>
      </c>
      <c r="T51">
        <f>LOOKUP($S51,'XX Ag Calc XX'!$A$3:$A$122,'XX Ag Calc XX'!$C$3:$C$122)</f>
        <v>39</v>
      </c>
      <c r="U51">
        <f>SUM(J51,L51,N51,P51,R51,T51)</f>
        <v>292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7"/>
      <c r="AV51" s="17"/>
      <c r="AW51" s="17"/>
      <c r="AX51" s="17"/>
    </row>
    <row r="52" spans="1:50" s="16" customFormat="1" x14ac:dyDescent="0.25">
      <c r="A52" s="29">
        <v>1</v>
      </c>
      <c r="B52" t="s">
        <v>21</v>
      </c>
      <c r="C52" t="s">
        <v>22</v>
      </c>
      <c r="D52" s="3">
        <v>42</v>
      </c>
      <c r="E52" s="28" t="s">
        <v>23</v>
      </c>
      <c r="F52" s="23">
        <v>68</v>
      </c>
      <c r="G52" s="23">
        <v>212</v>
      </c>
      <c r="H52">
        <f>'Bench Scores'!E2</f>
        <v>325</v>
      </c>
      <c r="I52" s="21">
        <f>'Bench Scores'!F2</f>
        <v>2.2475795297372061</v>
      </c>
      <c r="J52">
        <f>IF(H52=0,0,(IF(OR($E52="m",$E52="M"),IF(($D52&gt;=20)*($D52&lt;=29),INT(2*(((100*($H52/$G52))-25)/5)),IF(($D52&gt;=30)*($D52&lt;=39),INT(2*((100*($H52/$G52)-20)/5)),IF(($D52&gt;=40)*($D52&lt;=49),INT(2*((100*($H52/$G52)-10)/5)),IF($D52&gt;=50,INT(2*(((100*($H52/$G52)))/5)),"AGE!")))),IF(OR($E52="f",$E52="F"),IF(($D52&gt;=20)*($D52&lt;=29),INT(2*(((100*($H52/$G52)))/5)),IF(($D52&gt;=30)*($D52&lt;=39),INT(2*((100*($H52/$G52)+5)/5)),IF($D52&gt;=40,INT(2*((100*($H52/$G52)+10)/5)),"AGE!"))),"Gender!"))))</f>
        <v>57</v>
      </c>
      <c r="K52">
        <f>'Sit Up Scores'!D2</f>
        <v>34</v>
      </c>
      <c r="L52">
        <f>(IF(OR($E52="m",$E52="M"),IF(($D52&gt;=20)*($D52&lt;=29),IF($K52&lt;=17,0,IF($K52&gt;62,45+INT(("$e4j3"-C508)/2),$K52-17)),IF(($D52&gt;=30)*($D52&lt;=39),IF($K52&lt;=12,0,IF($K52&gt;57,45+INT(($K52-57)/2),$K52-12)),IF(($D52&gt;=40)*($D52&lt;=49),IF($K52&lt;=7,0,IF($K52&gt;52,45+INT(($K52-52)/2),$K52-7)),IF($D52&gt;=50,IF($K52&lt;=5,0,IF($K52&gt;50,45+INT(($K52-50)/2),$K52-5)),"AGE!")))),IF(OR($E52="f",$E52="F"),IF(($D52&gt;=20)*($D52&lt;=29),IF($K52&lt;=14,0,IF($K52&gt;59,45+INT(($K52-59)/2),$K52-14)),IF(($D52&gt;=30)*($D52&lt;=39),IF($K52&lt;=11,0,IF($K52&gt;56,45+INT(($K52-56)/2),$K52-11)),IF($D52&gt;=40,IF($K52&lt;=5,0,IF($K52&gt;50,45+INT(($K52-50)/2),$K52-5)),"AGE!"))),"Gender!")))</f>
        <v>27</v>
      </c>
      <c r="M52">
        <f>'Sit &amp; Reach Scores'!D2</f>
        <v>35</v>
      </c>
      <c r="N52">
        <f>IF(M52=0,0,(IF(OR($E52="m",$E52="M"),IF(($D52&gt;=20)*($D52&lt;=29),M52-3,IF(($D52&gt;=30)*($D52&lt;=39),M52-1,IF(($D52&gt;=40)*($D52&lt;=49),M52-1,IF($D52&gt;=50,M52+3,"AGE!")))),IF(OR($E52="f",$E52="F"),IF(($D52&gt;=20)*($D52&lt;=29),M52-5,IF(($D52&gt;=30)*($D52&lt;=39),M52-5,IF($D52&gt;=40,M52-1,"AGE!"))),"Gender!"))))</f>
        <v>34</v>
      </c>
      <c r="O52">
        <f>'Pull Up Scores'!D2</f>
        <v>17</v>
      </c>
      <c r="P52">
        <f>(IF(OR($E52="m",$E52="M"),IF(($D52&gt;=20)*($D52&lt;=29),IF($O52=0,0,IF($O52&lt;=19,3*($O52+2),IF($O52=20,65,$O52+45))),IF(($D52&gt;=30)*($D52&lt;=39),IF($O52=0,0,IF($O52&lt;=18,3*($O52+3),IF($O52=19,65,$O52+46))),IF(($D52&gt;=40)*($D52&lt;=49),IF($O52=0,0,IF($O52&lt;=16,3*($O52+5),IF($O52=17,65,$O52+48))),IF($D52&gt;=50,IF($O52=0,0,IF($O52&lt;=15,3*($O52+6),IF($O52=16,65,$O52+49))),"AGE!")))),IF(OR($E52="f",$E52="F"),IF(($D52&gt;=20)*($D52&lt;=29),IF($O52=0,0,IF($O52&lt;=14,3*($O52+7),IF($O52=15,65,$O52+50))),IF(($D52&gt;=30)*($D52&lt;=39),IF($O52=0,0,IF($O52&lt;=14,3*($O52+7),IF($O52=15,65,$O52+50))),IF($D52&gt;=40,IF($O52=0,0,IF($O52&lt;=13,3*($O52+8),IF($O52=14,65,$O52+51))),"AGE!"))),"Gender!")))</f>
        <v>65</v>
      </c>
      <c r="Q52" s="9">
        <f>'1.5 Mile Run Scores'!D2</f>
        <v>9.4675925925925934E-3</v>
      </c>
      <c r="R52">
        <f>(IF(OR($E52="m",$E52="M"),IF(($D52&gt;=20)*($D52&lt;=29),LOOKUP(Q52,'[1]XX Run Calc XX'!$A$2:$A$140,'[1]XX Run Calc XX'!$C$2:$C$140),IF(($D52&gt;=30)*($D52&lt;=39),LOOKUP(Q52,'[1]XX Run Calc XX'!$A$2:$A$140,'[1]XX Run Calc XX'!$D$2:$D$140),IF(($D52&gt;=40)*($D52&lt;=49),LOOKUP(Q52,'[1]XX Run Calc XX'!$A$2:$A$140,'[1]XX Run Calc XX'!$E$2:$E$140),IF($D52&gt;=50,LOOKUP(Q52,'[1]XX Run Calc XX'!$A$2:$A$140,'[1]XX Run Calc XX'!$F$2:$F$140),"AGE!")))),IF(OR($E52="f",$E52="F"),IF(($D52&gt;=20)*($D52&lt;=29),LOOKUP(Q52,'[1]XX Run Calc XX'!$A$2:$A$140,'[1]XX Run Calc XX'!$I$2:$I$140),IF(($D52&gt;=30)*($D52&lt;=39),LOOKUP(Q52,'[1]XX Run Calc XX'!$A$2:$A$140,'[1]XX Run Calc XX'!$J$2:$J$140),IF($D52&gt;=40,LOOKUP(Q52,'[1]XX Run Calc XX'!$A$2:$A$140,'[1]XX Run Calc XX'!$K$2:$K$140),"AGE!"))),"Gender!")))</f>
        <v>73</v>
      </c>
      <c r="S52" s="9">
        <f>'Agility Scores'!D2</f>
        <v>1.0003472222222223E-3</v>
      </c>
      <c r="T52">
        <v>34</v>
      </c>
      <c r="U52">
        <f>SUM(J52,L52,N52,P52,R52,T52)</f>
        <v>290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7"/>
      <c r="AV52" s="17"/>
      <c r="AW52" s="17"/>
      <c r="AX52" s="17"/>
    </row>
    <row r="53" spans="1:50" s="16" customFormat="1" x14ac:dyDescent="0.25">
      <c r="A53" s="29">
        <v>86</v>
      </c>
      <c r="B53" t="s">
        <v>125</v>
      </c>
      <c r="C53" t="s">
        <v>121</v>
      </c>
      <c r="D53" s="3">
        <v>32</v>
      </c>
      <c r="E53" s="28" t="s">
        <v>23</v>
      </c>
      <c r="F53" s="23">
        <v>70</v>
      </c>
      <c r="G53" s="23">
        <v>197.6</v>
      </c>
      <c r="H53">
        <f>'Bench Scores'!E87</f>
        <v>255</v>
      </c>
      <c r="I53" s="21">
        <f>'Bench Scores'!F87</f>
        <v>1.0625</v>
      </c>
      <c r="J53">
        <f>IF(H53=0,0,(IF(OR($E53="m",$E53="M"),IF(($D53&gt;=20)*($D53&lt;=29),INT(2*(((100*($H53/$G53))-25)/5)),IF(($D53&gt;=30)*($D53&lt;=39),INT(2*((100*($H53/$G53)-20)/5)),IF(($D53&gt;=40)*($D53&lt;=49),INT(2*((100*($H53/$G53)-10)/5)),IF($D53&gt;=50,INT(2*(((100*($H53/$G53)))/5)),"AGE!")))),IF(OR($E53="f",$E53="F"),IF(($D53&gt;=20)*($D53&lt;=29),INT(2*(((100*($H53/$G53)))/5)),IF(($D53&gt;=30)*($D53&lt;=39),INT(2*((100*($H53/$G53)+5)/5)),IF($D53&gt;=40,INT(2*((100*($H53/$G53)+10)/5)),"AGE!"))),"Gender!"))))</f>
        <v>43</v>
      </c>
      <c r="K53">
        <f>'Sit Up Scores'!D87</f>
        <v>40</v>
      </c>
      <c r="L53">
        <f>(IF(OR($E53="m",$E53="M"),IF(($D53&gt;=20)*($D53&lt;=29),IF($K53&lt;=17,0,IF($K53&gt;62,45+INT(("$e4j3"-C509)/2),$K53-17)),IF(($D53&gt;=30)*($D53&lt;=39),IF($K53&lt;=12,0,IF($K53&gt;57,45+INT(($K53-57)/2),$K53-12)),IF(($D53&gt;=40)*($D53&lt;=49),IF($K53&lt;=7,0,IF($K53&gt;52,45+INT(($K53-52)/2),$K53-7)),IF($D53&gt;=50,IF($K53&lt;=5,0,IF($K53&gt;50,45+INT(($K53-50)/2),$K53-5)),"AGE!")))),IF(OR($E53="f",$E53="F"),IF(($D53&gt;=20)*($D53&lt;=29),IF($K53&lt;=14,0,IF($K53&gt;59,45+INT(($K53-59)/2),$K53-14)),IF(($D53&gt;=30)*($D53&lt;=39),IF($K53&lt;=11,0,IF($K53&gt;56,45+INT(($K53-56)/2),$K53-11)),IF($D53&gt;=40,IF($K53&lt;=5,0,IF($K53&gt;50,45+INT(($K53-50)/2),$K53-5)),"AGE!"))),"Gender!")))</f>
        <v>28</v>
      </c>
      <c r="M53">
        <f>'Sit &amp; Reach Scores'!D87</f>
        <v>32</v>
      </c>
      <c r="N53">
        <f>IF(M53=0,0,(IF(OR($E53="m",$E53="M"),IF(($D53&gt;=20)*($D53&lt;=29),M53-3,IF(($D53&gt;=30)*($D53&lt;=39),M53-1,IF(($D53&gt;=40)*($D53&lt;=49),M53-1,IF($D53&gt;=50,M53+3,"AGE!")))),IF(OR($E53="f",$E53="F"),IF(($D53&gt;=20)*($D53&lt;=29),M53-5,IF(($D53&gt;=30)*($D53&lt;=39),M53-5,IF($D53&gt;=40,M53-1,"AGE!"))),"Gender!"))))</f>
        <v>31</v>
      </c>
      <c r="O53">
        <f>'Pull Up Scores'!D87</f>
        <v>12</v>
      </c>
      <c r="P53">
        <f>(IF(OR($E53="m",$E53="M"),IF(($D53&gt;=20)*($D53&lt;=29),IF($O53=0,0,IF($O53&lt;=19,3*($O53+2),IF($O53=20,65,$O53+45))),IF(($D53&gt;=30)*($D53&lt;=39),IF($O53=0,0,IF($O53&lt;=18,3*($O53+3),IF($O53=19,65,$O53+46))),IF(($D53&gt;=40)*($D53&lt;=49),IF($O53=0,0,IF($O53&lt;=16,3*($O53+5),IF($O53=17,65,$O53+48))),IF($D53&gt;=50,IF($O53=0,0,IF($O53&lt;=15,3*($O53+6),IF($O53=16,65,$O53+49))),"AGE!")))),IF(OR($E53="f",$E53="F"),IF(($D53&gt;=20)*($D53&lt;=29),IF($O53=0,0,IF($O53&lt;=14,3*($O53+7),IF($O53=15,65,$O53+50))),IF(($D53&gt;=30)*($D53&lt;=39),IF($O53=0,0,IF($O53&lt;=14,3*($O53+7),IF($O53=15,65,$O53+50))),IF($D53&gt;=40,IF($O53=0,0,IF($O53&lt;=13,3*($O53+8),IF($O53=14,65,$O53+51))),"AGE!"))),"Gender!")))</f>
        <v>45</v>
      </c>
      <c r="Q53" s="9">
        <f>'1.5 Mile Run Scores'!D87</f>
        <v>6.2615740740740739E-3</v>
      </c>
      <c r="R53">
        <f>(IF(OR($E53="m",$E53="M"),IF(($D53&gt;=20)*($D53&lt;=29),LOOKUP(Q53,'[1]XX Run Calc XX'!$A$2:$A$140,'[1]XX Run Calc XX'!$C$2:$C$140),IF(($D53&gt;=30)*($D53&lt;=39),LOOKUP(Q53,'[1]XX Run Calc XX'!$A$2:$A$140,'[1]XX Run Calc XX'!$D$2:$D$140),IF(($D53&gt;=40)*($D53&lt;=49),LOOKUP(Q53,'[1]XX Run Calc XX'!$A$2:$A$140,'[1]XX Run Calc XX'!$E$2:$E$140),IF($D53&gt;=50,LOOKUP(Q53,'[1]XX Run Calc XX'!$A$2:$A$140,'[1]XX Run Calc XX'!$F$2:$F$140),"AGE!")))),IF(OR($E53="f",$E53="F"),IF(($D53&gt;=20)*($D53&lt;=29),LOOKUP(Q53,'[1]XX Run Calc XX'!$A$2:$A$140,'[1]XX Run Calc XX'!$I$2:$I$140),IF(($D53&gt;=30)*($D53&lt;=39),LOOKUP(Q53,'[1]XX Run Calc XX'!$A$2:$A$140,'[1]XX Run Calc XX'!$J$2:$J$140),IF($D53&gt;=40,LOOKUP(Q53,'[1]XX Run Calc XX'!$A$2:$A$140,'[1]XX Run Calc XX'!$K$2:$K$140),"AGE!"))),"Gender!")))</f>
        <v>97</v>
      </c>
      <c r="S53" s="9">
        <f>'Agility Scores'!D87</f>
        <v>8.5601851851851865E-4</v>
      </c>
      <c r="T53">
        <f>LOOKUP($S53,'XX Ag Calc XX'!$A$3:$A$122,'XX Ag Calc XX'!$C$3:$C$122)</f>
        <v>46</v>
      </c>
      <c r="U53">
        <f>SUM(J53,L53,N53,P53,R53,T53)</f>
        <v>290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7"/>
      <c r="AV53" s="17"/>
      <c r="AW53" s="17"/>
      <c r="AX53" s="17"/>
    </row>
    <row r="54" spans="1:50" s="16" customFormat="1" x14ac:dyDescent="0.25">
      <c r="A54" s="29">
        <v>65</v>
      </c>
      <c r="B54" t="s">
        <v>100</v>
      </c>
      <c r="C54" t="s">
        <v>99</v>
      </c>
      <c r="D54" s="3">
        <v>60</v>
      </c>
      <c r="E54" s="28" t="s">
        <v>23</v>
      </c>
      <c r="F54" s="23">
        <v>72</v>
      </c>
      <c r="G54" s="23">
        <v>188</v>
      </c>
      <c r="H54">
        <f>'Bench Scores'!E66</f>
        <v>210</v>
      </c>
      <c r="I54" s="21">
        <f>'Bench Scores'!F66</f>
        <v>1.826086956521739</v>
      </c>
      <c r="J54">
        <v>45</v>
      </c>
      <c r="K54">
        <f>'Sit Up Scores'!D66</f>
        <v>43</v>
      </c>
      <c r="L54">
        <f>(IF(OR($E54="m",$E54="M"),IF(($D54&gt;=20)*($D54&lt;=29),IF($K54&lt;=17,0,IF($K54&gt;62,45+INT(("$e4j3"-C510)/2),$K54-17)),IF(($D54&gt;=30)*($D54&lt;=39),IF($K54&lt;=12,0,IF($K54&gt;57,45+INT(($K54-57)/2),$K54-12)),IF(($D54&gt;=40)*($D54&lt;=49),IF($K54&lt;=7,0,IF($K54&gt;52,45+INT(($K54-52)/2),$K54-7)),IF($D54&gt;=50,IF($K54&lt;=5,0,IF($K54&gt;50,45+INT(($K54-50)/2),$K54-5)),"AGE!")))),IF(OR($E54="f",$E54="F"),IF(($D54&gt;=20)*($D54&lt;=29),IF($K54&lt;=14,0,IF($K54&gt;59,45+INT(($K54-59)/2),$K54-14)),IF(($D54&gt;=30)*($D54&lt;=39),IF($K54&lt;=11,0,IF($K54&gt;56,45+INT(($K54-56)/2),$K54-11)),IF($D54&gt;=40,IF($K54&lt;=5,0,IF($K54&gt;50,45+INT(($K54-50)/2),$K54-5)),"AGE!"))),"Gender!")))</f>
        <v>38</v>
      </c>
      <c r="M54">
        <f>'Sit &amp; Reach Scores'!D66</f>
        <v>40</v>
      </c>
      <c r="N54">
        <f>IF(M54=0,0,(IF(OR($E54="m",$E54="M"),IF(($D54&gt;=20)*($D54&lt;=29),M54-3,IF(($D54&gt;=30)*($D54&lt;=39),M54-1,IF(($D54&gt;=40)*($D54&lt;=49),M54-1,IF($D54&gt;=50,M54+3,"AGE!")))),IF(OR($E54="f",$E54="F"),IF(($D54&gt;=20)*($D54&lt;=29),M54-5,IF(($D54&gt;=30)*($D54&lt;=39),M54-5,IF($D54&gt;=40,M54-1,"AGE!"))),"Gender!"))))</f>
        <v>43</v>
      </c>
      <c r="O54">
        <f>'Pull Up Scores'!D66</f>
        <v>17</v>
      </c>
      <c r="P54">
        <f>(IF(OR($E54="m",$E54="M"),IF(($D54&gt;=20)*($D54&lt;=29),IF($O54=0,0,IF($O54&lt;=19,3*($O54+2),IF($O54=20,65,$O54+45))),IF(($D54&gt;=30)*($D54&lt;=39),IF($O54=0,0,IF($O54&lt;=18,3*($O54+3),IF($O54=19,65,$O54+46))),IF(($D54&gt;=40)*($D54&lt;=49),IF($O54=0,0,IF($O54&lt;=16,3*($O54+5),IF($O54=17,65,$O54+48))),IF($D54&gt;=50,IF($O54=0,0,IF($O54&lt;=15,3*($O54+6),IF($O54=16,65,$O54+49))),"AGE!")))),IF(OR($E54="f",$E54="F"),IF(($D54&gt;=20)*($D54&lt;=29),IF($O54=0,0,IF($O54&lt;=14,3*($O54+7),IF($O54=15,65,$O54+50))),IF(($D54&gt;=30)*($D54&lt;=39),IF($O54=0,0,IF($O54&lt;=14,3*($O54+7),IF($O54=15,65,$O54+50))),IF($D54&gt;=40,IF($O54=0,0,IF($O54&lt;=13,3*($O54+8),IF($O54=14,65,$O54+51))),"AGE!"))),"Gender!")))</f>
        <v>66</v>
      </c>
      <c r="Q54" s="9">
        <f>'1.5 Mile Run Scores'!D66</f>
        <v>1.0752314814814815E-2</v>
      </c>
      <c r="R54">
        <f>(IF(OR($E54="m",$E54="M"),IF(($D54&gt;=20)*($D54&lt;=29),LOOKUP(Q54,'[1]XX Run Calc XX'!$A$2:$A$140,'[1]XX Run Calc XX'!$C$2:$C$140),IF(($D54&gt;=30)*($D54&lt;=39),LOOKUP(Q54,'[1]XX Run Calc XX'!$A$2:$A$140,'[1]XX Run Calc XX'!$D$2:$D$140),IF(($D54&gt;=40)*($D54&lt;=49),LOOKUP(Q54,'[1]XX Run Calc XX'!$A$2:$A$140,'[1]XX Run Calc XX'!$E$2:$E$140),IF($D54&gt;=50,LOOKUP(Q54,'[1]XX Run Calc XX'!$A$2:$A$140,'[1]XX Run Calc XX'!$F$2:$F$140),"AGE!")))),IF(OR($E54="f",$E54="F"),IF(($D54&gt;=20)*($D54&lt;=29),LOOKUP(Q54,'[1]XX Run Calc XX'!$A$2:$A$140,'[1]XX Run Calc XX'!$I$2:$I$140),IF(($D54&gt;=30)*($D54&lt;=39),LOOKUP(Q54,'[1]XX Run Calc XX'!$A$2:$A$140,'[1]XX Run Calc XX'!$J$2:$J$140),IF($D54&gt;=40,LOOKUP(Q54,'[1]XX Run Calc XX'!$A$2:$A$140,'[1]XX Run Calc XX'!$K$2:$K$140),"AGE!"))),"Gender!")))</f>
        <v>74</v>
      </c>
      <c r="S54" s="9">
        <f>'Agility Scores'!D66</f>
        <v>1.1378472222222222E-3</v>
      </c>
      <c r="T54">
        <v>22</v>
      </c>
      <c r="U54">
        <f>SUM(J54,L54,N54,P54,R54,T54)</f>
        <v>288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7"/>
      <c r="AV54" s="17"/>
      <c r="AW54" s="17"/>
      <c r="AX54" s="17"/>
    </row>
    <row r="55" spans="1:50" s="16" customFormat="1" x14ac:dyDescent="0.25">
      <c r="A55" s="29">
        <v>19</v>
      </c>
      <c r="B55" t="s">
        <v>46</v>
      </c>
      <c r="C55" t="s">
        <v>45</v>
      </c>
      <c r="D55" s="3">
        <v>28</v>
      </c>
      <c r="E55" s="28" t="s">
        <v>23</v>
      </c>
      <c r="F55" s="23">
        <v>68</v>
      </c>
      <c r="G55" s="23">
        <v>192.6</v>
      </c>
      <c r="H55">
        <f>'Bench Scores'!E20</f>
        <v>285</v>
      </c>
      <c r="I55" s="21">
        <f>'Bench Scores'!F20</f>
        <v>1.5388768898488121</v>
      </c>
      <c r="J55">
        <f>IF(H55=0,0,(IF(OR($E55="m",$E55="M"),IF(($D55&gt;=20)*($D55&lt;=29),INT(2*(((100*($H55/$G55))-25)/5)),IF(($D55&gt;=30)*($D55&lt;=39),INT(2*((100*($H55/$G55)-20)/5)),IF(($D55&gt;=40)*($D55&lt;=49),INT(2*((100*($H55/$G55)-10)/5)),IF($D55&gt;=50,INT(2*(((100*($H55/$G55)))/5)),"AGE!")))),IF(OR($E55="f",$E55="F"),IF(($D55&gt;=20)*($D55&lt;=29),INT(2*(((100*($H55/$G55)))/5)),IF(($D55&gt;=30)*($D55&lt;=39),INT(2*((100*($H55/$G55)+5)/5)),IF($D55&gt;=40,INT(2*((100*($H55/$G55)+10)/5)),"AGE!"))),"Gender!"))))</f>
        <v>49</v>
      </c>
      <c r="K55">
        <f>'Sit Up Scores'!D20</f>
        <v>45</v>
      </c>
      <c r="L55">
        <f>(IF(OR($E55="m",$E55="M"),IF(($D55&gt;=20)*($D55&lt;=29),IF($K55&lt;=17,0,IF($K55&gt;62,45+INT(("$e4j3"-C511)/2),$K55-17)),IF(($D55&gt;=30)*($D55&lt;=39),IF($K55&lt;=12,0,IF($K55&gt;57,45+INT(($K55-57)/2),$K55-12)),IF(($D55&gt;=40)*($D55&lt;=49),IF($K55&lt;=7,0,IF($K55&gt;52,45+INT(($K55-52)/2),$K55-7)),IF($D55&gt;=50,IF($K55&lt;=5,0,IF($K55&gt;50,45+INT(($K55-50)/2),$K55-5)),"AGE!")))),IF(OR($E55="f",$E55="F"),IF(($D55&gt;=20)*($D55&lt;=29),IF($K55&lt;=14,0,IF($K55&gt;59,45+INT(($K55-59)/2),$K55-14)),IF(($D55&gt;=30)*($D55&lt;=39),IF($K55&lt;=11,0,IF($K55&gt;56,45+INT(($K55-56)/2),$K55-11)),IF($D55&gt;=40,IF($K55&lt;=5,0,IF($K55&gt;50,45+INT(($K55-50)/2),$K55-5)),"AGE!"))),"Gender!")))</f>
        <v>28</v>
      </c>
      <c r="M55">
        <f>'Sit &amp; Reach Scores'!D20</f>
        <v>36</v>
      </c>
      <c r="N55">
        <f>IF(M55=0,0,(IF(OR($E55="m",$E55="M"),IF(($D55&gt;=20)*($D55&lt;=29),M55-3,IF(($D55&gt;=30)*($D55&lt;=39),M55-1,IF(($D55&gt;=40)*($D55&lt;=49),M55-1,IF($D55&gt;=50,M55+3,"AGE!")))),IF(OR($E55="f",$E55="F"),IF(($D55&gt;=20)*($D55&lt;=29),M55-5,IF(($D55&gt;=30)*($D55&lt;=39),M55-5,IF($D55&gt;=40,M55-1,"AGE!"))),"Gender!"))))</f>
        <v>33</v>
      </c>
      <c r="O55">
        <f>'Pull Up Scores'!D20</f>
        <v>17</v>
      </c>
      <c r="P55">
        <f>(IF(OR($E55="m",$E55="M"),IF(($D55&gt;=20)*($D55&lt;=29),IF($O55=0,0,IF($O55&lt;=19,3*($O55+2),IF($O55=20,65,$O55+45))),IF(($D55&gt;=30)*($D55&lt;=39),IF($O55=0,0,IF($O55&lt;=18,3*($O55+3),IF($O55=19,65,$O55+46))),IF(($D55&gt;=40)*($D55&lt;=49),IF($O55=0,0,IF($O55&lt;=16,3*($O55+5),IF($O55=17,65,$O55+48))),IF($D55&gt;=50,IF($O55=0,0,IF($O55&lt;=15,3*($O55+6),IF($O55=16,65,$O55+49))),"AGE!")))),IF(OR($E55="f",$E55="F"),IF(($D55&gt;=20)*($D55&lt;=29),IF($O55=0,0,IF($O55&lt;=14,3*($O55+7),IF($O55=15,65,$O55+50))),IF(($D55&gt;=30)*($D55&lt;=39),IF($O55=0,0,IF($O55&lt;=14,3*($O55+7),IF($O55=15,65,$O55+50))),IF($D55&gt;=40,IF($O55=0,0,IF($O55&lt;=13,3*($O55+8),IF($O55=14,65,$O55+51))),"AGE!"))),"Gender!")))</f>
        <v>57</v>
      </c>
      <c r="Q55" s="9">
        <f>'1.5 Mile Run Scores'!D20</f>
        <v>8.1134259259259267E-3</v>
      </c>
      <c r="R55">
        <f>(IF(OR($E55="m",$E55="M"),IF(($D55&gt;=20)*($D55&lt;=29),LOOKUP(Q55,'[1]XX Run Calc XX'!$A$2:$A$140,'[1]XX Run Calc XX'!$C$2:$C$140),IF(($D55&gt;=30)*($D55&lt;=39),LOOKUP(Q55,'[1]XX Run Calc XX'!$A$2:$A$140,'[1]XX Run Calc XX'!$D$2:$D$140),IF(($D55&gt;=40)*($D55&lt;=49),LOOKUP(Q55,'[1]XX Run Calc XX'!$A$2:$A$140,'[1]XX Run Calc XX'!$E$2:$E$140),IF($D55&gt;=50,LOOKUP(Q55,'[1]XX Run Calc XX'!$A$2:$A$140,'[1]XX Run Calc XX'!$F$2:$F$140),"AGE!")))),IF(OR($E55="f",$E55="F"),IF(($D55&gt;=20)*($D55&lt;=29),LOOKUP(Q55,'[1]XX Run Calc XX'!$A$2:$A$140,'[1]XX Run Calc XX'!$I$2:$I$140),IF(($D55&gt;=30)*($D55&lt;=39),LOOKUP(Q55,'[1]XX Run Calc XX'!$A$2:$A$140,'[1]XX Run Calc XX'!$J$2:$J$140),IF($D55&gt;=40,LOOKUP(Q55,'[1]XX Run Calc XX'!$A$2:$A$140,'[1]XX Run Calc XX'!$K$2:$K$140),"AGE!"))),"Gender!")))</f>
        <v>77</v>
      </c>
      <c r="S55" s="9">
        <f>'Agility Scores'!D20</f>
        <v>8.9872685185185194E-4</v>
      </c>
      <c r="T55">
        <f>LOOKUP($S55,'XX Ag Calc XX'!$A$3:$A$122,'XX Ag Calc XX'!$C$3:$C$122)</f>
        <v>42</v>
      </c>
      <c r="U55">
        <f>SUM(J55,L55,N55,P55,R55,T55)</f>
        <v>286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7"/>
      <c r="AV55" s="17"/>
      <c r="AW55" s="17"/>
      <c r="AX55" s="17"/>
    </row>
    <row r="56" spans="1:50" s="16" customFormat="1" x14ac:dyDescent="0.25">
      <c r="A56" s="29">
        <v>21</v>
      </c>
      <c r="B56" t="s">
        <v>48</v>
      </c>
      <c r="C56" t="s">
        <v>45</v>
      </c>
      <c r="D56" s="3">
        <v>35</v>
      </c>
      <c r="E56" s="28" t="s">
        <v>23</v>
      </c>
      <c r="F56" s="23">
        <v>70</v>
      </c>
      <c r="G56" s="23">
        <v>200.6</v>
      </c>
      <c r="H56">
        <f>'Bench Scores'!E22</f>
        <v>245</v>
      </c>
      <c r="I56" s="21">
        <f>'Bench Scores'!F22</f>
        <v>1.2176938369781314</v>
      </c>
      <c r="J56">
        <v>41</v>
      </c>
      <c r="K56">
        <f>'Sit Up Scores'!D22</f>
        <v>44</v>
      </c>
      <c r="L56">
        <f>(IF(OR($E56="m",$E56="M"),IF(($D56&gt;=20)*($D56&lt;=29),IF($K56&lt;=17,0,IF($K56&gt;62,45+INT(("$e4j3"-C512)/2),$K56-17)),IF(($D56&gt;=30)*($D56&lt;=39),IF($K56&lt;=12,0,IF($K56&gt;57,45+INT(($K56-57)/2),$K56-12)),IF(($D56&gt;=40)*($D56&lt;=49),IF($K56&lt;=7,0,IF($K56&gt;52,45+INT(($K56-52)/2),$K56-7)),IF($D56&gt;=50,IF($K56&lt;=5,0,IF($K56&gt;50,45+INT(($K56-50)/2),$K56-5)),"AGE!")))),IF(OR($E56="f",$E56="F"),IF(($D56&gt;=20)*($D56&lt;=29),IF($K56&lt;=14,0,IF($K56&gt;59,45+INT(($K56-59)/2),$K56-14)),IF(($D56&gt;=30)*($D56&lt;=39),IF($K56&lt;=11,0,IF($K56&gt;56,45+INT(($K56-56)/2),$K56-11)),IF($D56&gt;=40,IF($K56&lt;=5,0,IF($K56&gt;50,45+INT(($K56-50)/2),$K56-5)),"AGE!"))),"Gender!")))</f>
        <v>32</v>
      </c>
      <c r="M56">
        <f>'Sit &amp; Reach Scores'!D22</f>
        <v>20</v>
      </c>
      <c r="N56">
        <f>IF(M56=0,0,(IF(OR($E56="m",$E56="M"),IF(($D56&gt;=20)*($D56&lt;=29),M56-3,IF(($D56&gt;=30)*($D56&lt;=39),M56-1,IF(($D56&gt;=40)*($D56&lt;=49),M56-1,IF($D56&gt;=50,M56+3,"AGE!")))),IF(OR($E56="f",$E56="F"),IF(($D56&gt;=20)*($D56&lt;=29),M56-5,IF(($D56&gt;=30)*($D56&lt;=39),M56-5,IF($D56&gt;=40,M56-1,"AGE!"))),"Gender!"))))</f>
        <v>19</v>
      </c>
      <c r="O56">
        <f>'Pull Up Scores'!D22</f>
        <v>22</v>
      </c>
      <c r="P56">
        <f>(IF(OR($E56="m",$E56="M"),IF(($D56&gt;=20)*($D56&lt;=29),IF($O56=0,0,IF($O56&lt;=19,3*($O56+2),IF($O56=20,65,$O56+45))),IF(($D56&gt;=30)*($D56&lt;=39),IF($O56=0,0,IF($O56&lt;=18,3*($O56+3),IF($O56=19,65,$O56+46))),IF(($D56&gt;=40)*($D56&lt;=49),IF($O56=0,0,IF($O56&lt;=16,3*($O56+5),IF($O56=17,65,$O56+48))),IF($D56&gt;=50,IF($O56=0,0,IF($O56&lt;=15,3*($O56+6),IF($O56=16,65,$O56+49))),"AGE!")))),IF(OR($E56="f",$E56="F"),IF(($D56&gt;=20)*($D56&lt;=29),IF($O56=0,0,IF($O56&lt;=14,3*($O56+7),IF($O56=15,65,$O56+50))),IF(($D56&gt;=30)*($D56&lt;=39),IF($O56=0,0,IF($O56&lt;=14,3*($O56+7),IF($O56=15,65,$O56+50))),IF($D56&gt;=40,IF($O56=0,0,IF($O56&lt;=13,3*($O56+8),IF($O56=14,65,$O56+51))),"AGE!"))),"Gender!")))</f>
        <v>68</v>
      </c>
      <c r="Q56" s="9">
        <f>'1.5 Mile Run Scores'!D22</f>
        <v>7.5115740740740742E-3</v>
      </c>
      <c r="R56">
        <f>(IF(OR($E56="m",$E56="M"),IF(($D56&gt;=20)*($D56&lt;=29),LOOKUP(Q56,'[1]XX Run Calc XX'!$A$2:$A$140,'[1]XX Run Calc XX'!$C$2:$C$140),IF(($D56&gt;=30)*($D56&lt;=39),LOOKUP(Q56,'[1]XX Run Calc XX'!$A$2:$A$140,'[1]XX Run Calc XX'!$D$2:$D$140),IF(($D56&gt;=40)*($D56&lt;=49),LOOKUP(Q56,'[1]XX Run Calc XX'!$A$2:$A$140,'[1]XX Run Calc XX'!$E$2:$E$140),IF($D56&gt;=50,LOOKUP(Q56,'[1]XX Run Calc XX'!$A$2:$A$140,'[1]XX Run Calc XX'!$F$2:$F$140),"AGE!")))),IF(OR($E56="f",$E56="F"),IF(($D56&gt;=20)*($D56&lt;=29),LOOKUP(Q56,'[1]XX Run Calc XX'!$A$2:$A$140,'[1]XX Run Calc XX'!$I$2:$I$140),IF(($D56&gt;=30)*($D56&lt;=39),LOOKUP(Q56,'[1]XX Run Calc XX'!$A$2:$A$140,'[1]XX Run Calc XX'!$J$2:$J$140),IF($D56&gt;=40,LOOKUP(Q56,'[1]XX Run Calc XX'!$A$2:$A$140,'[1]XX Run Calc XX'!$K$2:$K$140),"AGE!"))),"Gender!")))</f>
        <v>87</v>
      </c>
      <c r="S56" s="9">
        <f>'Agility Scores'!D22</f>
        <v>9.3495370370370368E-4</v>
      </c>
      <c r="T56">
        <f>LOOKUP($S56,'XX Ag Calc XX'!$A$3:$A$122,'XX Ag Calc XX'!$C$3:$C$122)</f>
        <v>39</v>
      </c>
      <c r="U56">
        <f>SUM(J56,L56,N56,P56,R56,T56)</f>
        <v>286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7"/>
      <c r="AV56" s="17"/>
      <c r="AW56" s="17"/>
      <c r="AX56" s="17"/>
    </row>
    <row r="57" spans="1:50" s="16" customFormat="1" x14ac:dyDescent="0.25">
      <c r="A57" s="29">
        <v>72</v>
      </c>
      <c r="B57" t="s">
        <v>108</v>
      </c>
      <c r="C57" t="s">
        <v>104</v>
      </c>
      <c r="D57" s="3">
        <v>27</v>
      </c>
      <c r="E57" s="28" t="s">
        <v>23</v>
      </c>
      <c r="F57" s="23">
        <v>67</v>
      </c>
      <c r="G57" s="23">
        <v>177</v>
      </c>
      <c r="H57">
        <f>'Bench Scores'!E73</f>
        <v>305</v>
      </c>
      <c r="I57" s="21">
        <f>'Bench Scores'!F73</f>
        <v>1.8734643734643732</v>
      </c>
      <c r="J57">
        <v>59</v>
      </c>
      <c r="K57">
        <f>'Sit Up Scores'!D73</f>
        <v>35</v>
      </c>
      <c r="L57">
        <f>(IF(OR($E57="m",$E57="M"),IF(($D57&gt;=20)*($D57&lt;=29),IF($K57&lt;=17,0,IF($K57&gt;62,45+INT(("$e4j3"-C513)/2),$K57-17)),IF(($D57&gt;=30)*($D57&lt;=39),IF($K57&lt;=12,0,IF($K57&gt;57,45+INT(($K57-57)/2),$K57-12)),IF(($D57&gt;=40)*($D57&lt;=49),IF($K57&lt;=7,0,IF($K57&gt;52,45+INT(($K57-52)/2),$K57-7)),IF($D57&gt;=50,IF($K57&lt;=5,0,IF($K57&gt;50,45+INT(($K57-50)/2),$K57-5)),"AGE!")))),IF(OR($E57="f",$E57="F"),IF(($D57&gt;=20)*($D57&lt;=29),IF($K57&lt;=14,0,IF($K57&gt;59,45+INT(($K57-59)/2),$K57-14)),IF(($D57&gt;=30)*($D57&lt;=39),IF($K57&lt;=11,0,IF($K57&gt;56,45+INT(($K57-56)/2),$K57-11)),IF($D57&gt;=40,IF($K57&lt;=5,0,IF($K57&gt;50,45+INT(($K57-50)/2),$K57-5)),"AGE!"))),"Gender!")))</f>
        <v>18</v>
      </c>
      <c r="M57">
        <f>'Sit &amp; Reach Scores'!D73</f>
        <v>32</v>
      </c>
      <c r="N57">
        <f>IF(M57=0,0,(IF(OR($E57="m",$E57="M"),IF(($D57&gt;=20)*($D57&lt;=29),M57-3,IF(($D57&gt;=30)*($D57&lt;=39),M57-1,IF(($D57&gt;=40)*($D57&lt;=49),M57-1,IF($D57&gt;=50,M57+3,"AGE!")))),IF(OR($E57="f",$E57="F"),IF(($D57&gt;=20)*($D57&lt;=29),M57-5,IF(($D57&gt;=30)*($D57&lt;=39),M57-5,IF($D57&gt;=40,M57-1,"AGE!"))),"Gender!"))))</f>
        <v>29</v>
      </c>
      <c r="O57">
        <f>'Pull Up Scores'!D73</f>
        <v>17</v>
      </c>
      <c r="P57">
        <f>(IF(OR($E57="m",$E57="M"),IF(($D57&gt;=20)*($D57&lt;=29),IF($O57=0,0,IF($O57&lt;=19,3*($O57+2),IF($O57=20,65,$O57+45))),IF(($D57&gt;=30)*($D57&lt;=39),IF($O57=0,0,IF($O57&lt;=18,3*($O57+3),IF($O57=19,65,$O57+46))),IF(($D57&gt;=40)*($D57&lt;=49),IF($O57=0,0,IF($O57&lt;=16,3*($O57+5),IF($O57=17,65,$O57+48))),IF($D57&gt;=50,IF($O57=0,0,IF($O57&lt;=15,3*($O57+6),IF($O57=16,65,$O57+49))),"AGE!")))),IF(OR($E57="f",$E57="F"),IF(($D57&gt;=20)*($D57&lt;=29),IF($O57=0,0,IF($O57&lt;=14,3*($O57+7),IF($O57=15,65,$O57+50))),IF(($D57&gt;=30)*($D57&lt;=39),IF($O57=0,0,IF($O57&lt;=14,3*($O57+7),IF($O57=15,65,$O57+50))),IF($D57&gt;=40,IF($O57=0,0,IF($O57&lt;=13,3*($O57+8),IF($O57=14,65,$O57+51))),"AGE!"))),"Gender!")))</f>
        <v>57</v>
      </c>
      <c r="Q57" s="9">
        <f>'1.5 Mile Run Scores'!D73</f>
        <v>8.0324074074074082E-3</v>
      </c>
      <c r="R57">
        <f>(IF(OR($E57="m",$E57="M"),IF(($D57&gt;=20)*($D57&lt;=29),LOOKUP(Q57,'[1]XX Run Calc XX'!$A$2:$A$140,'[1]XX Run Calc XX'!$C$2:$C$140),IF(($D57&gt;=30)*($D57&lt;=39),LOOKUP(Q57,'[1]XX Run Calc XX'!$A$2:$A$140,'[1]XX Run Calc XX'!$D$2:$D$140),IF(($D57&gt;=40)*($D57&lt;=49),LOOKUP(Q57,'[1]XX Run Calc XX'!$A$2:$A$140,'[1]XX Run Calc XX'!$E$2:$E$140),IF($D57&gt;=50,LOOKUP(Q57,'[1]XX Run Calc XX'!$A$2:$A$140,'[1]XX Run Calc XX'!$F$2:$F$140),"AGE!")))),IF(OR($E57="f",$E57="F"),IF(($D57&gt;=20)*($D57&lt;=29),LOOKUP(Q57,'[1]XX Run Calc XX'!$A$2:$A$140,'[1]XX Run Calc XX'!$I$2:$I$140),IF(($D57&gt;=30)*($D57&lt;=39),LOOKUP(Q57,'[1]XX Run Calc XX'!$A$2:$A$140,'[1]XX Run Calc XX'!$J$2:$J$140),IF($D57&gt;=40,LOOKUP(Q57,'[1]XX Run Calc XX'!$A$2:$A$140,'[1]XX Run Calc XX'!$K$2:$K$140),"AGE!"))),"Gender!")))</f>
        <v>78</v>
      </c>
      <c r="S57" s="9">
        <f>'Agility Scores'!D73</f>
        <v>9.1180555555555557E-4</v>
      </c>
      <c r="T57">
        <f>LOOKUP($S57,'XX Ag Calc XX'!$A$3:$A$122,'XX Ag Calc XX'!$C$3:$C$122)</f>
        <v>41</v>
      </c>
      <c r="U57">
        <f>SUM(J57,L57,N57,P57,R57,T57)</f>
        <v>282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7"/>
      <c r="AV57" s="17"/>
      <c r="AW57" s="17"/>
      <c r="AX57" s="17"/>
    </row>
    <row r="58" spans="1:50" s="16" customFormat="1" x14ac:dyDescent="0.25">
      <c r="A58" s="29">
        <v>48</v>
      </c>
      <c r="B58" t="s">
        <v>79</v>
      </c>
      <c r="C58" t="s">
        <v>80</v>
      </c>
      <c r="D58" s="3">
        <v>27</v>
      </c>
      <c r="E58" s="28" t="s">
        <v>23</v>
      </c>
      <c r="F58" s="23">
        <v>61</v>
      </c>
      <c r="G58" s="23">
        <v>147.80000000000001</v>
      </c>
      <c r="H58">
        <f>'Bench Scores'!E49</f>
        <v>245</v>
      </c>
      <c r="I58" s="21">
        <f>'Bench Scores'!F49</f>
        <v>1.2009803921568627</v>
      </c>
      <c r="J58">
        <f>IF(H58=0,0,(IF(OR($E58="m",$E58="M"),IF(($D58&gt;=20)*($D58&lt;=29),INT(2*(((100*($H58/$G58))-25)/5)),IF(($D58&gt;=30)*($D58&lt;=39),INT(2*((100*($H58/$G58)-20)/5)),IF(($D58&gt;=40)*($D58&lt;=49),INT(2*((100*($H58/$G58)-10)/5)),IF($D58&gt;=50,INT(2*(((100*($H58/$G58)))/5)),"AGE!")))),IF(OR($E58="f",$E58="F"),IF(($D58&gt;=20)*($D58&lt;=29),INT(2*(((100*($H58/$G58)))/5)),IF(($D58&gt;=30)*($D58&lt;=39),INT(2*((100*($H58/$G58)+5)/5)),IF($D58&gt;=40,INT(2*((100*($H58/$G58)+10)/5)),"AGE!"))),"Gender!"))))</f>
        <v>56</v>
      </c>
      <c r="K58">
        <f>'Sit Up Scores'!D49</f>
        <v>49</v>
      </c>
      <c r="L58">
        <f>(IF(OR($E58="m",$E58="M"),IF(($D58&gt;=20)*($D58&lt;=29),IF($K58&lt;=17,0,IF($K58&gt;62,45+INT(("$e4j3"-C514)/2),$K58-17)),IF(($D58&gt;=30)*($D58&lt;=39),IF($K58&lt;=12,0,IF($K58&gt;57,45+INT(($K58-57)/2),$K58-12)),IF(($D58&gt;=40)*($D58&lt;=49),IF($K58&lt;=7,0,IF($K58&gt;52,45+INT(($K58-52)/2),$K58-7)),IF($D58&gt;=50,IF($K58&lt;=5,0,IF($K58&gt;50,45+INT(($K58-50)/2),$K58-5)),"AGE!")))),IF(OR($E58="f",$E58="F"),IF(($D58&gt;=20)*($D58&lt;=29),IF($K58&lt;=14,0,IF($K58&gt;59,45+INT(($K58-59)/2),$K58-14)),IF(($D58&gt;=30)*($D58&lt;=39),IF($K58&lt;=11,0,IF($K58&gt;56,45+INT(($K58-56)/2),$K58-11)),IF($D58&gt;=40,IF($K58&lt;=5,0,IF($K58&gt;50,45+INT(($K58-50)/2),$K58-5)),"AGE!"))),"Gender!")))</f>
        <v>32</v>
      </c>
      <c r="M58">
        <f>'Sit &amp; Reach Scores'!D49</f>
        <v>17</v>
      </c>
      <c r="N58">
        <f>IF(M58=0,0,(IF(OR($E58="m",$E58="M"),IF(($D58&gt;=20)*($D58&lt;=29),M58-3,IF(($D58&gt;=30)*($D58&lt;=39),M58-1,IF(($D58&gt;=40)*($D58&lt;=49),M58-1,IF($D58&gt;=50,M58+3,"AGE!")))),IF(OR($E58="f",$E58="F"),IF(($D58&gt;=20)*($D58&lt;=29),M58-5,IF(($D58&gt;=30)*($D58&lt;=39),M58-5,IF($D58&gt;=40,M58-1,"AGE!"))),"Gender!"))))</f>
        <v>14</v>
      </c>
      <c r="O58">
        <f>'Pull Up Scores'!D49</f>
        <v>22</v>
      </c>
      <c r="P58">
        <f>(IF(OR($E58="m",$E58="M"),IF(($D58&gt;=20)*($D58&lt;=29),IF($O58=0,0,IF($O58&lt;=19,3*($O58+2),IF($O58=20,65,$O58+45))),IF(($D58&gt;=30)*($D58&lt;=39),IF($O58=0,0,IF($O58&lt;=18,3*($O58+3),IF($O58=19,65,$O58+46))),IF(($D58&gt;=40)*($D58&lt;=49),IF($O58=0,0,IF($O58&lt;=16,3*($O58+5),IF($O58=17,65,$O58+48))),IF($D58&gt;=50,IF($O58=0,0,IF($O58&lt;=15,3*($O58+6),IF($O58=16,65,$O58+49))),"AGE!")))),IF(OR($E58="f",$E58="F"),IF(($D58&gt;=20)*($D58&lt;=29),IF($O58=0,0,IF($O58&lt;=14,3*($O58+7),IF($O58=15,65,$O58+50))),IF(($D58&gt;=30)*($D58&lt;=39),IF($O58=0,0,IF($O58&lt;=14,3*($O58+7),IF($O58=15,65,$O58+50))),IF($D58&gt;=40,IF($O58=0,0,IF($O58&lt;=13,3*($O58+8),IF($O58=14,65,$O58+51))),"AGE!"))),"Gender!")))</f>
        <v>67</v>
      </c>
      <c r="Q58" s="9">
        <f>'1.5 Mile Run Scores'!D49</f>
        <v>8.5763888888888886E-3</v>
      </c>
      <c r="R58">
        <f>(IF(OR($E58="m",$E58="M"),IF(($D58&gt;=20)*($D58&lt;=29),LOOKUP(Q58,'[1]XX Run Calc XX'!$A$2:$A$140,'[1]XX Run Calc XX'!$C$2:$C$140),IF(($D58&gt;=30)*($D58&lt;=39),LOOKUP(Q58,'[1]XX Run Calc XX'!$A$2:$A$140,'[1]XX Run Calc XX'!$D$2:$D$140),IF(($D58&gt;=40)*($D58&lt;=49),LOOKUP(Q58,'[1]XX Run Calc XX'!$A$2:$A$140,'[1]XX Run Calc XX'!$E$2:$E$140),IF($D58&gt;=50,LOOKUP(Q58,'[1]XX Run Calc XX'!$A$2:$A$140,'[1]XX Run Calc XX'!$F$2:$F$140),"AGE!")))),IF(OR($E58="f",$E58="F"),IF(($D58&gt;=20)*($D58&lt;=29),LOOKUP(Q58,'[1]XX Run Calc XX'!$A$2:$A$140,'[1]XX Run Calc XX'!$I$2:$I$140),IF(($D58&gt;=30)*($D58&lt;=39),LOOKUP(Q58,'[1]XX Run Calc XX'!$A$2:$A$140,'[1]XX Run Calc XX'!$J$2:$J$140),IF($D58&gt;=40,LOOKUP(Q58,'[1]XX Run Calc XX'!$A$2:$A$140,'[1]XX Run Calc XX'!$K$2:$K$140),"AGE!"))),"Gender!")))</f>
        <v>73</v>
      </c>
      <c r="S58" s="9">
        <f>'Agility Scores'!D49</f>
        <v>9.364583333333333E-4</v>
      </c>
      <c r="T58">
        <f>LOOKUP($S58,'XX Ag Calc XX'!$A$3:$A$122,'XX Ag Calc XX'!$C$3:$C$122)</f>
        <v>39</v>
      </c>
      <c r="U58">
        <f>SUM(J58,L58,N58,P58,R58,T58)</f>
        <v>281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7"/>
      <c r="AV58" s="17"/>
      <c r="AW58" s="17"/>
      <c r="AX58" s="17"/>
    </row>
    <row r="59" spans="1:50" s="16" customFormat="1" x14ac:dyDescent="0.25">
      <c r="A59" s="29">
        <v>84</v>
      </c>
      <c r="B59" t="s">
        <v>123</v>
      </c>
      <c r="C59" t="s">
        <v>121</v>
      </c>
      <c r="D59" s="3">
        <v>25</v>
      </c>
      <c r="E59" s="28" t="s">
        <v>37</v>
      </c>
      <c r="F59" s="23">
        <v>64</v>
      </c>
      <c r="G59" s="23">
        <v>130.6</v>
      </c>
      <c r="H59">
        <f>'Bench Scores'!E85</f>
        <v>100</v>
      </c>
      <c r="I59" s="21">
        <f>'Bench Scores'!F85</f>
        <v>0.45454545454545453</v>
      </c>
      <c r="J59">
        <v>31</v>
      </c>
      <c r="K59">
        <f>'Sit Up Scores'!D85</f>
        <v>62</v>
      </c>
      <c r="L59">
        <f>(IF(OR($E59="m",$E59="M"),IF(($D59&gt;=20)*($D59&lt;=29),IF($K59&lt;=17,0,IF($K59&gt;62,45+INT(("$e4j3"-C515)/2),$K59-17)),IF(($D59&gt;=30)*($D59&lt;=39),IF($K59&lt;=12,0,IF($K59&gt;57,45+INT(($K59-57)/2),$K59-12)),IF(($D59&gt;=40)*($D59&lt;=49),IF($K59&lt;=7,0,IF($K59&gt;52,45+INT(($K59-52)/2),$K59-7)),IF($D59&gt;=50,IF($K59&lt;=5,0,IF($K59&gt;50,45+INT(($K59-50)/2),$K59-5)),"AGE!")))),IF(OR($E59="f",$E59="F"),IF(($D59&gt;=20)*($D59&lt;=29),IF($K59&lt;=14,0,IF($K59&gt;59,45+INT(($K59-59)/2),$K59-14)),IF(($D59&gt;=30)*($D59&lt;=39),IF($K59&lt;=11,0,IF($K59&gt;56,45+INT(($K59-56)/2),$K59-11)),IF($D59&gt;=40,IF($K59&lt;=5,0,IF($K59&gt;50,45+INT(($K59-50)/2),$K59-5)),"AGE!"))),"Gender!")))</f>
        <v>46</v>
      </c>
      <c r="M59">
        <f>'Sit &amp; Reach Scores'!D85</f>
        <v>44</v>
      </c>
      <c r="N59">
        <f>IF(M59=0,0,(IF(OR($E59="m",$E59="M"),IF(($D59&gt;=20)*($D59&lt;=29),M59-3,IF(($D59&gt;=30)*($D59&lt;=39),M59-1,IF(($D59&gt;=40)*($D59&lt;=49),M59-1,IF($D59&gt;=50,M59+3,"AGE!")))),IF(OR($E59="f",$E59="F"),IF(($D59&gt;=20)*($D59&lt;=29),M59-5,IF(($D59&gt;=30)*($D59&lt;=39),M59-5,IF($D59&gt;=40,M59-1,"AGE!"))),"Gender!"))))</f>
        <v>39</v>
      </c>
      <c r="O59">
        <f>'Pull Up Scores'!D85</f>
        <v>3</v>
      </c>
      <c r="P59">
        <f>(IF(OR($E59="m",$E59="M"),IF(($D59&gt;=20)*($D59&lt;=29),IF($O59=0,0,IF($O59&lt;=19,3*($O59+2),IF($O59=20,65,$O59+45))),IF(($D59&gt;=30)*($D59&lt;=39),IF($O59=0,0,IF($O59&lt;=18,3*($O59+3),IF($O59=19,65,$O59+46))),IF(($D59&gt;=40)*($D59&lt;=49),IF($O59=0,0,IF($O59&lt;=16,3*($O59+5),IF($O59=17,65,$O59+48))),IF($D59&gt;=50,IF($O59=0,0,IF($O59&lt;=15,3*($O59+6),IF($O59=16,65,$O59+49))),"AGE!")))),IF(OR($E59="f",$E59="F"),IF(($D59&gt;=20)*($D59&lt;=29),IF($O59=0,0,IF($O59&lt;=14,3*($O59+7),IF($O59=15,65,$O59+50))),IF(($D59&gt;=30)*($D59&lt;=39),IF($O59=0,0,IF($O59&lt;=14,3*($O59+7),IF($O59=15,65,$O59+50))),IF($D59&gt;=40,IF($O59=0,0,IF($O59&lt;=13,3*($O59+8),IF($O59=14,65,$O59+51))),"AGE!"))),"Gender!")))</f>
        <v>30</v>
      </c>
      <c r="Q59" s="9">
        <f>'1.5 Mile Run Scores'!D85</f>
        <v>6.9791666666666665E-3</v>
      </c>
      <c r="R59">
        <f>(IF(OR($E59="m",$E59="M"),IF(($D59&gt;=20)*($D59&lt;=29),LOOKUP(Q59,'[1]XX Run Calc XX'!$A$2:$A$140,'[1]XX Run Calc XX'!$C$2:$C$140),IF(($D59&gt;=30)*($D59&lt;=39),LOOKUP(Q59,'[1]XX Run Calc XX'!$A$2:$A$140,'[1]XX Run Calc XX'!$D$2:$D$140),IF(($D59&gt;=40)*($D59&lt;=49),LOOKUP(Q59,'[1]XX Run Calc XX'!$A$2:$A$140,'[1]XX Run Calc XX'!$E$2:$E$140),IF($D59&gt;=50,LOOKUP(Q59,'[1]XX Run Calc XX'!$A$2:$A$140,'[1]XX Run Calc XX'!$F$2:$F$140),"AGE!")))),IF(OR($E59="f",$E59="F"),IF(($D59&gt;=20)*($D59&lt;=29),LOOKUP(Q59,'[1]XX Run Calc XX'!$A$2:$A$140,'[1]XX Run Calc XX'!$I$2:$I$140),IF(($D59&gt;=30)*($D59&lt;=39),LOOKUP(Q59,'[1]XX Run Calc XX'!$A$2:$A$140,'[1]XX Run Calc XX'!$J$2:$J$140),IF($D59&gt;=40,LOOKUP(Q59,'[1]XX Run Calc XX'!$A$2:$A$140,'[1]XX Run Calc XX'!$K$2:$K$140),"AGE!"))),"Gender!")))</f>
        <v>97</v>
      </c>
      <c r="S59" s="9">
        <f>'Agility Scores'!D85</f>
        <v>9.5127314814814814E-4</v>
      </c>
      <c r="T59">
        <v>38</v>
      </c>
      <c r="U59">
        <f>SUM(J59,L59,N59,P59,R59,T59)</f>
        <v>281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7"/>
      <c r="AV59" s="17"/>
      <c r="AW59" s="17"/>
      <c r="AX59" s="17"/>
    </row>
    <row r="60" spans="1:50" s="16" customFormat="1" x14ac:dyDescent="0.25">
      <c r="A60" s="29">
        <v>5</v>
      </c>
      <c r="B60" t="s">
        <v>27</v>
      </c>
      <c r="C60" t="s">
        <v>22</v>
      </c>
      <c r="D60" s="3">
        <v>33</v>
      </c>
      <c r="E60" s="28" t="s">
        <v>23</v>
      </c>
      <c r="F60" s="23">
        <v>71</v>
      </c>
      <c r="G60" s="23">
        <v>181</v>
      </c>
      <c r="H60">
        <f>'Bench Scores'!E6</f>
        <v>185</v>
      </c>
      <c r="I60" s="21">
        <f>'Bench Scores'!F6</f>
        <v>0.97061909758656872</v>
      </c>
      <c r="J60">
        <v>33</v>
      </c>
      <c r="K60">
        <f>'Sit Up Scores'!D6</f>
        <v>50</v>
      </c>
      <c r="L60">
        <f>(IF(OR($E60="m",$E60="M"),IF(($D60&gt;=20)*($D60&lt;=29),IF($K60&lt;=17,0,IF($K60&gt;62,45+INT(("$e4j3"-C516)/2),$K60-17)),IF(($D60&gt;=30)*($D60&lt;=39),IF($K60&lt;=12,0,IF($K60&gt;57,45+INT(($K60-57)/2),$K60-12)),IF(($D60&gt;=40)*($D60&lt;=49),IF($K60&lt;=7,0,IF($K60&gt;52,45+INT(($K60-52)/2),$K60-7)),IF($D60&gt;=50,IF($K60&lt;=5,0,IF($K60&gt;50,45+INT(($K60-50)/2),$K60-5)),"AGE!")))),IF(OR($E60="f",$E60="F"),IF(($D60&gt;=20)*($D60&lt;=29),IF($K60&lt;=14,0,IF($K60&gt;59,45+INT(($K60-59)/2),$K60-14)),IF(($D60&gt;=30)*($D60&lt;=39),IF($K60&lt;=11,0,IF($K60&gt;56,45+INT(($K60-56)/2),$K60-11)),IF($D60&gt;=40,IF($K60&lt;=5,0,IF($K60&gt;50,45+INT(($K60-50)/2),$K60-5)),"AGE!"))),"Gender!")))</f>
        <v>38</v>
      </c>
      <c r="M60">
        <f>'Sit &amp; Reach Scores'!D6</f>
        <v>33</v>
      </c>
      <c r="N60">
        <f>IF(M60=0,0,(IF(OR($E60="m",$E60="M"),IF(($D60&gt;=20)*($D60&lt;=29),M60-3,IF(($D60&gt;=30)*($D60&lt;=39),M60-1,IF(($D60&gt;=40)*($D60&lt;=49),M60-1,IF($D60&gt;=50,M60+3,"AGE!")))),IF(OR($E60="f",$E60="F"),IF(($D60&gt;=20)*($D60&lt;=29),M60-5,IF(($D60&gt;=30)*($D60&lt;=39),M60-5,IF($D60&gt;=40,M60-1,"AGE!"))),"Gender!"))))</f>
        <v>32</v>
      </c>
      <c r="O60">
        <f>'Pull Up Scores'!D6</f>
        <v>17</v>
      </c>
      <c r="P60">
        <f>(IF(OR($E60="m",$E60="M"),IF(($D60&gt;=20)*($D60&lt;=29),IF($O60=0,0,IF($O60&lt;=19,3*($O60+2),IF($O60=20,65,$O60+45))),IF(($D60&gt;=30)*($D60&lt;=39),IF($O60=0,0,IF($O60&lt;=18,3*($O60+3),IF($O60=19,65,$O60+46))),IF(($D60&gt;=40)*($D60&lt;=49),IF($O60=0,0,IF($O60&lt;=16,3*($O60+5),IF($O60=17,65,$O60+48))),IF($D60&gt;=50,IF($O60=0,0,IF($O60&lt;=15,3*($O60+6),IF($O60=16,65,$O60+49))),"AGE!")))),IF(OR($E60="f",$E60="F"),IF(($D60&gt;=20)*($D60&lt;=29),IF($O60=0,0,IF($O60&lt;=14,3*($O60+7),IF($O60=15,65,$O60+50))),IF(($D60&gt;=30)*($D60&lt;=39),IF($O60=0,0,IF($O60&lt;=14,3*($O60+7),IF($O60=15,65,$O60+50))),IF($D60&gt;=40,IF($O60=0,0,IF($O60&lt;=13,3*($O60+8),IF($O60=14,65,$O60+51))),"AGE!"))),"Gender!")))</f>
        <v>60</v>
      </c>
      <c r="Q60" s="9">
        <f>'1.5 Mile Run Scores'!D6</f>
        <v>8.1018518518518514E-3</v>
      </c>
      <c r="R60">
        <v>81</v>
      </c>
      <c r="S60" s="9">
        <f>'Agility Scores'!D6</f>
        <v>1.0081018518518518E-3</v>
      </c>
      <c r="T60">
        <v>33</v>
      </c>
      <c r="U60">
        <f>SUM(J60,L60,N60,P60,R60,T60)</f>
        <v>277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7"/>
      <c r="AV60" s="17"/>
      <c r="AW60" s="17"/>
      <c r="AX60" s="17"/>
    </row>
    <row r="61" spans="1:50" s="16" customFormat="1" x14ac:dyDescent="0.25">
      <c r="A61" s="29">
        <v>50</v>
      </c>
      <c r="B61" t="s">
        <v>82</v>
      </c>
      <c r="C61" t="s">
        <v>80</v>
      </c>
      <c r="D61" s="3">
        <v>31</v>
      </c>
      <c r="E61" s="28" t="s">
        <v>23</v>
      </c>
      <c r="F61" s="23">
        <v>70</v>
      </c>
      <c r="G61" s="23">
        <v>166.2</v>
      </c>
      <c r="H61">
        <f>'Bench Scores'!E51</f>
        <v>265</v>
      </c>
      <c r="I61" s="21">
        <f>'Bench Scores'!F51</f>
        <v>1.25</v>
      </c>
      <c r="J61">
        <f>IF(H61=0,0,(IF(OR($E61="m",$E61="M"),IF(($D61&gt;=20)*($D61&lt;=29),INT(2*(((100*($H61/$G61))-25)/5)),IF(($D61&gt;=30)*($D61&lt;=39),INT(2*((100*($H61/$G61)-20)/5)),IF(($D61&gt;=40)*($D61&lt;=49),INT(2*((100*($H61/$G61)-10)/5)),IF($D61&gt;=50,INT(2*(((100*($H61/$G61)))/5)),"AGE!")))),IF(OR($E61="f",$E61="F"),IF(($D61&gt;=20)*($D61&lt;=29),INT(2*(((100*($H61/$G61)))/5)),IF(($D61&gt;=30)*($D61&lt;=39),INT(2*((100*($H61/$G61)+5)/5)),IF($D61&gt;=40,INT(2*((100*($H61/$G61)+10)/5)),"AGE!"))),"Gender!"))))</f>
        <v>55</v>
      </c>
      <c r="K61">
        <f>'Sit Up Scores'!D51</f>
        <v>47</v>
      </c>
      <c r="L61">
        <f>(IF(OR($E61="m",$E61="M"),IF(($D61&gt;=20)*($D61&lt;=29),IF($K61&lt;=17,0,IF($K61&gt;62,45+INT(("$e4j3"-C517)/2),$K61-17)),IF(($D61&gt;=30)*($D61&lt;=39),IF($K61&lt;=12,0,IF($K61&gt;57,45+INT(($K61-57)/2),$K61-12)),IF(($D61&gt;=40)*($D61&lt;=49),IF($K61&lt;=7,0,IF($K61&gt;52,45+INT(($K61-52)/2),$K61-7)),IF($D61&gt;=50,IF($K61&lt;=5,0,IF($K61&gt;50,45+INT(($K61-50)/2),$K61-5)),"AGE!")))),IF(OR($E61="f",$E61="F"),IF(($D61&gt;=20)*($D61&lt;=29),IF($K61&lt;=14,0,IF($K61&gt;59,45+INT(($K61-59)/2),$K61-14)),IF(($D61&gt;=30)*($D61&lt;=39),IF($K61&lt;=11,0,IF($K61&gt;56,45+INT(($K61-56)/2),$K61-11)),IF($D61&gt;=40,IF($K61&lt;=5,0,IF($K61&gt;50,45+INT(($K61-50)/2),$K61-5)),"AGE!"))),"Gender!")))</f>
        <v>35</v>
      </c>
      <c r="M61">
        <f>'Sit &amp; Reach Scores'!D51</f>
        <v>19</v>
      </c>
      <c r="N61">
        <f>IF(M61=0,0,(IF(OR($E61="m",$E61="M"),IF(($D61&gt;=20)*($D61&lt;=29),M61-3,IF(($D61&gt;=30)*($D61&lt;=39),M61-1,IF(($D61&gt;=40)*($D61&lt;=49),M61-1,IF($D61&gt;=50,M61+3,"AGE!")))),IF(OR($E61="f",$E61="F"),IF(($D61&gt;=20)*($D61&lt;=29),M61-5,IF(($D61&gt;=30)*($D61&lt;=39),M61-5,IF($D61&gt;=40,M61-1,"AGE!"))),"Gender!"))))</f>
        <v>18</v>
      </c>
      <c r="O61">
        <f>'Pull Up Scores'!D51</f>
        <v>20</v>
      </c>
      <c r="P61">
        <f>(IF(OR($E61="m",$E61="M"),IF(($D61&gt;=20)*($D61&lt;=29),IF($O61=0,0,IF($O61&lt;=19,3*($O61+2),IF($O61=20,65,$O61+45))),IF(($D61&gt;=30)*($D61&lt;=39),IF($O61=0,0,IF($O61&lt;=18,3*($O61+3),IF($O61=19,65,$O61+46))),IF(($D61&gt;=40)*($D61&lt;=49),IF($O61=0,0,IF($O61&lt;=16,3*($O61+5),IF($O61=17,65,$O61+48))),IF($D61&gt;=50,IF($O61=0,0,IF($O61&lt;=15,3*($O61+6),IF($O61=16,65,$O61+49))),"AGE!")))),IF(OR($E61="f",$E61="F"),IF(($D61&gt;=20)*($D61&lt;=29),IF($O61=0,0,IF($O61&lt;=14,3*($O61+7),IF($O61=15,65,$O61+50))),IF(($D61&gt;=30)*($D61&lt;=39),IF($O61=0,0,IF($O61&lt;=14,3*($O61+7),IF($O61=15,65,$O61+50))),IF($D61&gt;=40,IF($O61=0,0,IF($O61&lt;=13,3*($O61+8),IF($O61=14,65,$O61+51))),"AGE!"))),"Gender!")))</f>
        <v>66</v>
      </c>
      <c r="Q61" s="9">
        <f>'1.5 Mile Run Scores'!D51</f>
        <v>9.1666666666666667E-3</v>
      </c>
      <c r="R61">
        <f>(IF(OR($E61="m",$E61="M"),IF(($D61&gt;=20)*($D61&lt;=29),LOOKUP(Q61,'[1]XX Run Calc XX'!$A$2:$A$140,'[1]XX Run Calc XX'!$C$2:$C$140),IF(($D61&gt;=30)*($D61&lt;=39),LOOKUP(Q61,'[1]XX Run Calc XX'!$A$2:$A$140,'[1]XX Run Calc XX'!$D$2:$D$140),IF(($D61&gt;=40)*($D61&lt;=49),LOOKUP(Q61,'[1]XX Run Calc XX'!$A$2:$A$140,'[1]XX Run Calc XX'!$E$2:$E$140),IF($D61&gt;=50,LOOKUP(Q61,'[1]XX Run Calc XX'!$A$2:$A$140,'[1]XX Run Calc XX'!$F$2:$F$140),"AGE!")))),IF(OR($E61="f",$E61="F"),IF(($D61&gt;=20)*($D61&lt;=29),LOOKUP(Q61,'[1]XX Run Calc XX'!$A$2:$A$140,'[1]XX Run Calc XX'!$I$2:$I$140),IF(($D61&gt;=30)*($D61&lt;=39),LOOKUP(Q61,'[1]XX Run Calc XX'!$A$2:$A$140,'[1]XX Run Calc XX'!$J$2:$J$140),IF($D61&gt;=40,LOOKUP(Q61,'[1]XX Run Calc XX'!$A$2:$A$140,'[1]XX Run Calc XX'!$K$2:$K$140),"AGE!"))),"Gender!")))</f>
        <v>72</v>
      </c>
      <c r="S61" s="9">
        <f>'Agility Scores'!D51</f>
        <v>1.0528935185185185E-3</v>
      </c>
      <c r="T61">
        <f>LOOKUP($S61,'XX Ag Calc XX'!$A$3:$A$122,'XX Ag Calc XX'!$C$3:$C$122)</f>
        <v>29</v>
      </c>
      <c r="U61">
        <f>SUM(J61,L61,N61,P61,R61,T61)</f>
        <v>275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7"/>
      <c r="AV61" s="17"/>
      <c r="AW61" s="17"/>
      <c r="AX61" s="17"/>
    </row>
    <row r="62" spans="1:50" s="16" customFormat="1" x14ac:dyDescent="0.25">
      <c r="A62" s="29">
        <v>24</v>
      </c>
      <c r="B62" t="s">
        <v>52</v>
      </c>
      <c r="C62" t="s">
        <v>53</v>
      </c>
      <c r="D62" s="3">
        <v>40</v>
      </c>
      <c r="E62" s="28" t="s">
        <v>23</v>
      </c>
      <c r="F62" s="23">
        <v>72</v>
      </c>
      <c r="G62" s="23">
        <v>186</v>
      </c>
      <c r="H62">
        <f>'Bench Scores'!E25</f>
        <v>225</v>
      </c>
      <c r="I62" s="21">
        <f>'Bench Scores'!F25</f>
        <v>1.1842105263157894</v>
      </c>
      <c r="J62">
        <f>IF(H62=0,0,(IF(OR($E62="m",$E62="M"),IF(($D62&gt;=20)*($D62&lt;=29),INT(2*(((100*($H62/$G62))-25)/5)),IF(($D62&gt;=30)*($D62&lt;=39),INT(2*((100*($H62/$G62)-20)/5)),IF(($D62&gt;=40)*($D62&lt;=49),INT(2*((100*($H62/$G62)-10)/5)),IF($D62&gt;=50,INT(2*(((100*($H62/$G62)))/5)),"AGE!")))),IF(OR($E62="f",$E62="F"),IF(($D62&gt;=20)*($D62&lt;=29),INT(2*(((100*($H62/$G62)))/5)),IF(($D62&gt;=30)*($D62&lt;=39),INT(2*((100*($H62/$G62)+5)/5)),IF($D62&gt;=40,INT(2*((100*($H62/$G62)+10)/5)),"AGE!"))),"Gender!"))))</f>
        <v>44</v>
      </c>
      <c r="K62">
        <f>'Sit Up Scores'!D25</f>
        <v>34</v>
      </c>
      <c r="L62">
        <f>(IF(OR($E62="m",$E62="M"),IF(($D62&gt;=20)*($D62&lt;=29),IF($K62&lt;=17,0,IF($K62&gt;62,45+INT(("$e4j3"-C518)/2),$K62-17)),IF(($D62&gt;=30)*($D62&lt;=39),IF($K62&lt;=12,0,IF($K62&gt;57,45+INT(($K62-57)/2),$K62-12)),IF(($D62&gt;=40)*($D62&lt;=49),IF($K62&lt;=7,0,IF($K62&gt;52,45+INT(($K62-52)/2),$K62-7)),IF($D62&gt;=50,IF($K62&lt;=5,0,IF($K62&gt;50,45+INT(($K62-50)/2),$K62-5)),"AGE!")))),IF(OR($E62="f",$E62="F"),IF(($D62&gt;=20)*($D62&lt;=29),IF($K62&lt;=14,0,IF($K62&gt;59,45+INT(($K62-59)/2),$K62-14)),IF(($D62&gt;=30)*($D62&lt;=39),IF($K62&lt;=11,0,IF($K62&gt;56,45+INT(($K62-56)/2),$K62-11)),IF($D62&gt;=40,IF($K62&lt;=5,0,IF($K62&gt;50,45+INT(($K62-50)/2),$K62-5)),"AGE!"))),"Gender!")))</f>
        <v>27</v>
      </c>
      <c r="M62">
        <f>'Sit &amp; Reach Scores'!D25</f>
        <v>30</v>
      </c>
      <c r="N62">
        <f>IF(M62=0,0,(IF(OR($E62="m",$E62="M"),IF(($D62&gt;=20)*($D62&lt;=29),M62-3,IF(($D62&gt;=30)*($D62&lt;=39),M62-1,IF(($D62&gt;=40)*($D62&lt;=49),M62-1,IF($D62&gt;=50,M62+3,"AGE!")))),IF(OR($E62="f",$E62="F"),IF(($D62&gt;=20)*($D62&lt;=29),M62-5,IF(($D62&gt;=30)*($D62&lt;=39),M62-5,IF($D62&gt;=40,M62-1,"AGE!"))),"Gender!"))))</f>
        <v>29</v>
      </c>
      <c r="O62">
        <f>'Pull Up Scores'!D25</f>
        <v>12</v>
      </c>
      <c r="P62">
        <f>(IF(OR($E62="m",$E62="M"),IF(($D62&gt;=20)*($D62&lt;=29),IF($O62=0,0,IF($O62&lt;=19,3*($O62+2),IF($O62=20,65,$O62+45))),IF(($D62&gt;=30)*($D62&lt;=39),IF($O62=0,0,IF($O62&lt;=18,3*($O62+3),IF($O62=19,65,$O62+46))),IF(($D62&gt;=40)*($D62&lt;=49),IF($O62=0,0,IF($O62&lt;=16,3*($O62+5),IF($O62=17,65,$O62+48))),IF($D62&gt;=50,IF($O62=0,0,IF($O62&lt;=15,3*($O62+6),IF($O62=16,65,$O62+49))),"AGE!")))),IF(OR($E62="f",$E62="F"),IF(($D62&gt;=20)*($D62&lt;=29),IF($O62=0,0,IF($O62&lt;=14,3*($O62+7),IF($O62=15,65,$O62+50))),IF(($D62&gt;=30)*($D62&lt;=39),IF($O62=0,0,IF($O62&lt;=14,3*($O62+7),IF($O62=15,65,$O62+50))),IF($D62&gt;=40,IF($O62=0,0,IF($O62&lt;=13,3*($O62+8),IF($O62=14,65,$O62+51))),"AGE!"))),"Gender!")))</f>
        <v>51</v>
      </c>
      <c r="Q62" s="9">
        <f>'1.5 Mile Run Scores'!D25</f>
        <v>6.8865740740740745E-3</v>
      </c>
      <c r="R62">
        <f>(IF(OR($E62="m",$E62="M"),IF(($D62&gt;=20)*($D62&lt;=29),LOOKUP(Q62,'[1]XX Run Calc XX'!$A$2:$A$140,'[1]XX Run Calc XX'!$C$2:$C$140),IF(($D62&gt;=30)*($D62&lt;=39),LOOKUP(Q62,'[1]XX Run Calc XX'!$A$2:$A$140,'[1]XX Run Calc XX'!$D$2:$D$140),IF(($D62&gt;=40)*($D62&lt;=49),LOOKUP(Q62,'[1]XX Run Calc XX'!$A$2:$A$140,'[1]XX Run Calc XX'!$E$2:$E$140),IF($D62&gt;=50,LOOKUP(Q62,'[1]XX Run Calc XX'!$A$2:$A$140,'[1]XX Run Calc XX'!$F$2:$F$140),"AGE!")))),IF(OR($E62="f",$E62="F"),IF(($D62&gt;=20)*($D62&lt;=29),LOOKUP(Q62,'[1]XX Run Calc XX'!$A$2:$A$140,'[1]XX Run Calc XX'!$I$2:$I$140),IF(($D62&gt;=30)*($D62&lt;=39),LOOKUP(Q62,'[1]XX Run Calc XX'!$A$2:$A$140,'[1]XX Run Calc XX'!$J$2:$J$140),IF($D62&gt;=40,LOOKUP(Q62,'[1]XX Run Calc XX'!$A$2:$A$140,'[1]XX Run Calc XX'!$K$2:$K$140),"AGE!"))),"Gender!")))</f>
        <v>95</v>
      </c>
      <c r="S62" s="9">
        <f>'Agility Scores'!D25</f>
        <v>1.0706018518518519E-3</v>
      </c>
      <c r="T62">
        <f>LOOKUP($S62,'XX Ag Calc XX'!$A$3:$A$122,'XX Ag Calc XX'!$C$3:$C$122)</f>
        <v>27</v>
      </c>
      <c r="U62">
        <f>SUM(J62,L62,N62,P62,R62,T62)</f>
        <v>273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7"/>
      <c r="AV62" s="17"/>
      <c r="AW62" s="17"/>
      <c r="AX62" s="17"/>
    </row>
    <row r="63" spans="1:50" s="20" customFormat="1" x14ac:dyDescent="0.25">
      <c r="A63" s="29">
        <v>74</v>
      </c>
      <c r="B63" t="s">
        <v>111</v>
      </c>
      <c r="C63" t="s">
        <v>110</v>
      </c>
      <c r="D63" s="3">
        <v>26</v>
      </c>
      <c r="E63" s="28" t="s">
        <v>23</v>
      </c>
      <c r="F63" s="23">
        <v>69</v>
      </c>
      <c r="G63" s="23">
        <v>191</v>
      </c>
      <c r="H63">
        <f>'Bench Scores'!E75</f>
        <v>275</v>
      </c>
      <c r="I63" s="21">
        <f>'Bench Scores'!F75</f>
        <v>1.403061224489796</v>
      </c>
      <c r="J63">
        <f>IF(H63=0,0,(IF(OR($E63="m",$E63="M"),IF(($D63&gt;=20)*($D63&lt;=29),INT(2*(((100*($H63/$G63))-25)/5)),IF(($D63&gt;=30)*($D63&lt;=39),INT(2*((100*($H63/$G63)-20)/5)),IF(($D63&gt;=40)*($D63&lt;=49),INT(2*((100*($H63/$G63)-10)/5)),IF($D63&gt;=50,INT(2*(((100*($H63/$G63)))/5)),"AGE!")))),IF(OR($E63="f",$E63="F"),IF(($D63&gt;=20)*($D63&lt;=29),INT(2*(((100*($H63/$G63)))/5)),IF(($D63&gt;=30)*($D63&lt;=39),INT(2*((100*($H63/$G63)+5)/5)),IF($D63&gt;=40,INT(2*((100*($H63/$G63)+10)/5)),"AGE!"))),"Gender!"))))</f>
        <v>47</v>
      </c>
      <c r="K63">
        <f>'Sit Up Scores'!D75</f>
        <v>35</v>
      </c>
      <c r="L63">
        <f>(IF(OR($E63="m",$E63="M"),IF(($D63&gt;=20)*($D63&lt;=29),IF($K63&lt;=17,0,IF($K63&gt;62,45+INT(("$e4j3"-C519)/2),$K63-17)),IF(($D63&gt;=30)*($D63&lt;=39),IF($K63&lt;=12,0,IF($K63&gt;57,45+INT(($K63-57)/2),$K63-12)),IF(($D63&gt;=40)*($D63&lt;=49),IF($K63&lt;=7,0,IF($K63&gt;52,45+INT(($K63-52)/2),$K63-7)),IF($D63&gt;=50,IF($K63&lt;=5,0,IF($K63&gt;50,45+INT(($K63-50)/2),$K63-5)),"AGE!")))),IF(OR($E63="f",$E63="F"),IF(($D63&gt;=20)*($D63&lt;=29),IF($K63&lt;=14,0,IF($K63&gt;59,45+INT(($K63-59)/2),$K63-14)),IF(($D63&gt;=30)*($D63&lt;=39),IF($K63&lt;=11,0,IF($K63&gt;56,45+INT(($K63-56)/2),$K63-11)),IF($D63&gt;=40,IF($K63&lt;=5,0,IF($K63&gt;50,45+INT(($K63-50)/2),$K63-5)),"AGE!"))),"Gender!")))</f>
        <v>18</v>
      </c>
      <c r="M63">
        <f>'Sit &amp; Reach Scores'!D75</f>
        <v>39</v>
      </c>
      <c r="N63">
        <f>IF(M63=0,0,(IF(OR($E63="m",$E63="M"),IF(($D63&gt;=20)*($D63&lt;=29),M63-3,IF(($D63&gt;=30)*($D63&lt;=39),M63-1,IF(($D63&gt;=40)*($D63&lt;=49),M63-1,IF($D63&gt;=50,M63+3,"AGE!")))),IF(OR($E63="f",$E63="F"),IF(($D63&gt;=20)*($D63&lt;=29),M63-5,IF(($D63&gt;=30)*($D63&lt;=39),M63-5,IF($D63&gt;=40,M63-1,"AGE!"))),"Gender!"))))</f>
        <v>36</v>
      </c>
      <c r="O63">
        <f>'Pull Up Scores'!D75</f>
        <v>17</v>
      </c>
      <c r="P63">
        <f>(IF(OR($E63="m",$E63="M"),IF(($D63&gt;=20)*($D63&lt;=29),IF($O63=0,0,IF($O63&lt;=19,3*($O63+2),IF($O63=20,65,$O63+45))),IF(($D63&gt;=30)*($D63&lt;=39),IF($O63=0,0,IF($O63&lt;=18,3*($O63+3),IF($O63=19,65,$O63+46))),IF(($D63&gt;=40)*($D63&lt;=49),IF($O63=0,0,IF($O63&lt;=16,3*($O63+5),IF($O63=17,65,$O63+48))),IF($D63&gt;=50,IF($O63=0,0,IF($O63&lt;=15,3*($O63+6),IF($O63=16,65,$O63+49))),"AGE!")))),IF(OR($E63="f",$E63="F"),IF(($D63&gt;=20)*($D63&lt;=29),IF($O63=0,0,IF($O63&lt;=14,3*($O63+7),IF($O63=15,65,$O63+50))),IF(($D63&gt;=30)*($D63&lt;=39),IF($O63=0,0,IF($O63&lt;=14,3*($O63+7),IF($O63=15,65,$O63+50))),IF($D63&gt;=40,IF($O63=0,0,IF($O63&lt;=13,3*($O63+8),IF($O63=14,65,$O63+51))),"AGE!"))),"Gender!")))</f>
        <v>57</v>
      </c>
      <c r="Q63" s="9">
        <f>'1.5 Mile Run Scores'!D75</f>
        <v>8.9930555555555562E-3</v>
      </c>
      <c r="R63">
        <f>(IF(OR($E63="m",$E63="M"),IF(($D63&gt;=20)*($D63&lt;=29),LOOKUP(Q63,'[1]XX Run Calc XX'!$A$2:$A$140,'[1]XX Run Calc XX'!$C$2:$C$140),IF(($D63&gt;=30)*($D63&lt;=39),LOOKUP(Q63,'[1]XX Run Calc XX'!$A$2:$A$140,'[1]XX Run Calc XX'!$D$2:$D$140),IF(($D63&gt;=40)*($D63&lt;=49),LOOKUP(Q63,'[1]XX Run Calc XX'!$A$2:$A$140,'[1]XX Run Calc XX'!$E$2:$E$140),IF($D63&gt;=50,LOOKUP(Q63,'[1]XX Run Calc XX'!$A$2:$A$140,'[1]XX Run Calc XX'!$F$2:$F$140),"AGE!")))),IF(OR($E63="f",$E63="F"),IF(($D63&gt;=20)*($D63&lt;=29),LOOKUP(Q63,'[1]XX Run Calc XX'!$A$2:$A$140,'[1]XX Run Calc XX'!$I$2:$I$140),IF(($D63&gt;=30)*($D63&lt;=39),LOOKUP(Q63,'[1]XX Run Calc XX'!$A$2:$A$140,'[1]XX Run Calc XX'!$J$2:$J$140),IF($D63&gt;=40,LOOKUP(Q63,'[1]XX Run Calc XX'!$A$2:$A$140,'[1]XX Run Calc XX'!$K$2:$K$140),"AGE!"))),"Gender!")))</f>
        <v>70</v>
      </c>
      <c r="S63" s="9">
        <f>'Agility Scores'!D75</f>
        <v>9.0682870370370364E-4</v>
      </c>
      <c r="T63">
        <v>42</v>
      </c>
      <c r="U63">
        <f>SUM(J63,L63,N63,P63,R63,T63)</f>
        <v>270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7"/>
      <c r="AV63" s="17"/>
      <c r="AW63" s="17"/>
      <c r="AX63" s="17"/>
    </row>
    <row r="64" spans="1:50" s="20" customFormat="1" x14ac:dyDescent="0.25">
      <c r="A64" s="29">
        <v>10</v>
      </c>
      <c r="B64" t="s">
        <v>33</v>
      </c>
      <c r="C64" t="s">
        <v>29</v>
      </c>
      <c r="D64" s="3">
        <v>61</v>
      </c>
      <c r="E64" s="28" t="s">
        <v>23</v>
      </c>
      <c r="F64" s="23">
        <v>67</v>
      </c>
      <c r="G64" s="23">
        <v>178.6</v>
      </c>
      <c r="H64">
        <f>'Bench Scores'!E11</f>
        <v>280</v>
      </c>
      <c r="I64" s="21">
        <f>'Bench Scores'!F11</f>
        <v>1.4989293361884368</v>
      </c>
      <c r="J64">
        <v>63</v>
      </c>
      <c r="K64">
        <f>'Sit Up Scores'!D11</f>
        <v>40</v>
      </c>
      <c r="L64">
        <f>(IF(OR($E64="m",$E64="M"),IF(($D64&gt;=20)*($D64&lt;=29),IF($K64&lt;=17,0,IF($K64&gt;62,45+INT(("$e4j3"-C520)/2),$K64-17)),IF(($D64&gt;=30)*($D64&lt;=39),IF($K64&lt;=12,0,IF($K64&gt;57,45+INT(($K64-57)/2),$K64-12)),IF(($D64&gt;=40)*($D64&lt;=49),IF($K64&lt;=7,0,IF($K64&gt;52,45+INT(($K64-52)/2),$K64-7)),IF($D64&gt;=50,IF($K64&lt;=5,0,IF($K64&gt;50,45+INT(($K64-50)/2),$K64-5)),"AGE!")))),IF(OR($E64="f",$E64="F"),IF(($D64&gt;=20)*($D64&lt;=29),IF($K64&lt;=14,0,IF($K64&gt;59,45+INT(($K64-59)/2),$K64-14)),IF(($D64&gt;=30)*($D64&lt;=39),IF($K64&lt;=11,0,IF($K64&gt;56,45+INT(($K64-56)/2),$K64-11)),IF($D64&gt;=40,IF($K64&lt;=5,0,IF($K64&gt;50,45+INT(($K64-50)/2),$K64-5)),"AGE!"))),"Gender!")))</f>
        <v>35</v>
      </c>
      <c r="M64">
        <f>'Sit &amp; Reach Scores'!D11</f>
        <v>29</v>
      </c>
      <c r="N64">
        <f>IF(M64=0,0,(IF(OR($E64="m",$E64="M"),IF(($D64&gt;=20)*($D64&lt;=29),M64-3,IF(($D64&gt;=30)*($D64&lt;=39),M64-1,IF(($D64&gt;=40)*($D64&lt;=49),M64-1,IF($D64&gt;=50,M64+3,"AGE!")))),IF(OR($E64="f",$E64="F"),IF(($D64&gt;=20)*($D64&lt;=29),M64-5,IF(($D64&gt;=30)*($D64&lt;=39),M64-5,IF($D64&gt;=40,M64-1,"AGE!"))),"Gender!"))))</f>
        <v>32</v>
      </c>
      <c r="O64">
        <f>'Pull Up Scores'!D11</f>
        <v>6</v>
      </c>
      <c r="P64">
        <f>(IF(OR($E64="m",$E64="M"),IF(($D64&gt;=20)*($D64&lt;=29),IF($O64=0,0,IF($O64&lt;=19,3*($O64+2),IF($O64=20,65,$O64+45))),IF(($D64&gt;=30)*($D64&lt;=39),IF($O64=0,0,IF($O64&lt;=18,3*($O64+3),IF($O64=19,65,$O64+46))),IF(($D64&gt;=40)*($D64&lt;=49),IF($O64=0,0,IF($O64&lt;=16,3*($O64+5),IF($O64=17,65,$O64+48))),IF($D64&gt;=50,IF($O64=0,0,IF($O64&lt;=15,3*($O64+6),IF($O64=16,65,$O64+49))),"AGE!")))),IF(OR($E64="f",$E64="F"),IF(($D64&gt;=20)*($D64&lt;=29),IF($O64=0,0,IF($O64&lt;=14,3*($O64+7),IF($O64=15,65,$O64+50))),IF(($D64&gt;=30)*($D64&lt;=39),IF($O64=0,0,IF($O64&lt;=14,3*($O64+7),IF($O64=15,65,$O64+50))),IF($D64&gt;=40,IF($O64=0,0,IF($O64&lt;=13,3*($O64+8),IF($O64=14,65,$O64+51))),"AGE!"))),"Gender!")))</f>
        <v>36</v>
      </c>
      <c r="Q64" s="9">
        <f>'1.5 Mile Run Scores'!D11</f>
        <v>8.7847222222222215E-3</v>
      </c>
      <c r="R64">
        <f>(IF(OR($E64="m",$E64="M"),IF(($D64&gt;=20)*($D64&lt;=29),LOOKUP(Q64,'[1]XX Run Calc XX'!$A$2:$A$140,'[1]XX Run Calc XX'!$C$2:$C$140),IF(($D64&gt;=30)*($D64&lt;=39),LOOKUP(Q64,'[1]XX Run Calc XX'!$A$2:$A$140,'[1]XX Run Calc XX'!$D$2:$D$140),IF(($D64&gt;=40)*($D64&lt;=49),LOOKUP(Q64,'[1]XX Run Calc XX'!$A$2:$A$140,'[1]XX Run Calc XX'!$E$2:$E$140),IF($D64&gt;=50,LOOKUP(Q64,'[1]XX Run Calc XX'!$A$2:$A$140,'[1]XX Run Calc XX'!$F$2:$F$140),"AGE!")))),IF(OR($E64="f",$E64="F"),IF(($D64&gt;=20)*($D64&lt;=29),LOOKUP(Q64,'[1]XX Run Calc XX'!$A$2:$A$140,'[1]XX Run Calc XX'!$I$2:$I$140),IF(($D64&gt;=30)*($D64&lt;=39),LOOKUP(Q64,'[1]XX Run Calc XX'!$A$2:$A$140,'[1]XX Run Calc XX'!$J$2:$J$140),IF($D64&gt;=40,LOOKUP(Q64,'[1]XX Run Calc XX'!$A$2:$A$140,'[1]XX Run Calc XX'!$K$2:$K$140),"AGE!"))),"Gender!")))</f>
        <v>91</v>
      </c>
      <c r="S64" s="9">
        <f>'Agility Scores'!D11</f>
        <v>1.2513888888888889E-3</v>
      </c>
      <c r="T64">
        <v>12</v>
      </c>
      <c r="U64">
        <f>SUM(J64,L64,N64,P64,R64,T64)</f>
        <v>269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7"/>
      <c r="AV64" s="17"/>
      <c r="AW64" s="17"/>
      <c r="AX64" s="17"/>
    </row>
    <row r="65" spans="1:50" s="16" customFormat="1" x14ac:dyDescent="0.25">
      <c r="A65" s="29">
        <v>18</v>
      </c>
      <c r="B65" t="s">
        <v>44</v>
      </c>
      <c r="C65" t="s">
        <v>45</v>
      </c>
      <c r="D65" s="3">
        <v>54</v>
      </c>
      <c r="E65" s="28" t="s">
        <v>23</v>
      </c>
      <c r="F65" s="23">
        <v>73</v>
      </c>
      <c r="G65" s="23">
        <v>204</v>
      </c>
      <c r="H65">
        <f>'Bench Scores'!E19</f>
        <v>295</v>
      </c>
      <c r="I65" s="21">
        <f>'Bench Scores'!F19</f>
        <v>1.7580452920143026</v>
      </c>
      <c r="J65">
        <v>58</v>
      </c>
      <c r="K65">
        <f>'Sit Up Scores'!D19</f>
        <v>37</v>
      </c>
      <c r="L65">
        <f>(IF(OR($E65="m",$E65="M"),IF(($D65&gt;=20)*($D65&lt;=29),IF($K65&lt;=17,0,IF($K65&gt;62,45+INT(("$e4j3"-C521)/2),$K65-17)),IF(($D65&gt;=30)*($D65&lt;=39),IF($K65&lt;=12,0,IF($K65&gt;57,45+INT(($K65-57)/2),$K65-12)),IF(($D65&gt;=40)*($D65&lt;=49),IF($K65&lt;=7,0,IF($K65&gt;52,45+INT(($K65-52)/2),$K65-7)),IF($D65&gt;=50,IF($K65&lt;=5,0,IF($K65&gt;50,45+INT(($K65-50)/2),$K65-5)),"AGE!")))),IF(OR($E65="f",$E65="F"),IF(($D65&gt;=20)*($D65&lt;=29),IF($K65&lt;=14,0,IF($K65&gt;59,45+INT(($K65-59)/2),$K65-14)),IF(($D65&gt;=30)*($D65&lt;=39),IF($K65&lt;=11,0,IF($K65&gt;56,45+INT(($K65-56)/2),$K65-11)),IF($D65&gt;=40,IF($K65&lt;=5,0,IF($K65&gt;50,45+INT(($K65-50)/2),$K65-5)),"AGE!"))),"Gender!")))</f>
        <v>32</v>
      </c>
      <c r="M65">
        <f>'Sit &amp; Reach Scores'!D19</f>
        <v>26</v>
      </c>
      <c r="N65">
        <f>IF(M65=0,0,(IF(OR($E65="m",$E65="M"),IF(($D65&gt;=20)*($D65&lt;=29),M65-3,IF(($D65&gt;=30)*($D65&lt;=39),M65-1,IF(($D65&gt;=40)*($D65&lt;=49),M65-1,IF($D65&gt;=50,M65+3,"AGE!")))),IF(OR($E65="f",$E65="F"),IF(($D65&gt;=20)*($D65&lt;=29),M65-5,IF(($D65&gt;=30)*($D65&lt;=39),M65-5,IF($D65&gt;=40,M65-1,"AGE!"))),"Gender!"))))</f>
        <v>29</v>
      </c>
      <c r="O65">
        <f>'Pull Up Scores'!D19</f>
        <v>15</v>
      </c>
      <c r="P65">
        <f>(IF(OR($E65="m",$E65="M"),IF(($D65&gt;=20)*($D65&lt;=29),IF($O65=0,0,IF($O65&lt;=19,3*($O65+2),IF($O65=20,65,$O65+45))),IF(($D65&gt;=30)*($D65&lt;=39),IF($O65=0,0,IF($O65&lt;=18,3*($O65+3),IF($O65=19,65,$O65+46))),IF(($D65&gt;=40)*($D65&lt;=49),IF($O65=0,0,IF($O65&lt;=16,3*($O65+5),IF($O65=17,65,$O65+48))),IF($D65&gt;=50,IF($O65=0,0,IF($O65&lt;=15,3*($O65+6),IF($O65=16,65,$O65+49))),"AGE!")))),IF(OR($E65="f",$E65="F"),IF(($D65&gt;=20)*($D65&lt;=29),IF($O65=0,0,IF($O65&lt;=14,3*($O65+7),IF($O65=15,65,$O65+50))),IF(($D65&gt;=30)*($D65&lt;=39),IF($O65=0,0,IF($O65&lt;=14,3*($O65+7),IF($O65=15,65,$O65+50))),IF($D65&gt;=40,IF($O65=0,0,IF($O65&lt;=13,3*($O65+8),IF($O65=14,65,$O65+51))),"AGE!"))),"Gender!")))</f>
        <v>63</v>
      </c>
      <c r="Q65" s="9">
        <f>'1.5 Mile Run Scores'!D19</f>
        <v>1.0590277777777778E-2</v>
      </c>
      <c r="R65">
        <f>(IF(OR($E65="m",$E65="M"),IF(($D65&gt;=20)*($D65&lt;=29),LOOKUP(Q65,'[1]XX Run Calc XX'!$A$2:$A$140,'[1]XX Run Calc XX'!$C$2:$C$140),IF(($D65&gt;=30)*($D65&lt;=39),LOOKUP(Q65,'[1]XX Run Calc XX'!$A$2:$A$140,'[1]XX Run Calc XX'!$D$2:$D$140),IF(($D65&gt;=40)*($D65&lt;=49),LOOKUP(Q65,'[1]XX Run Calc XX'!$A$2:$A$140,'[1]XX Run Calc XX'!$E$2:$E$140),IF($D65&gt;=50,LOOKUP(Q65,'[1]XX Run Calc XX'!$A$2:$A$140,'[1]XX Run Calc XX'!$F$2:$F$140),"AGE!")))),IF(OR($E65="f",$E65="F"),IF(($D65&gt;=20)*($D65&lt;=29),LOOKUP(Q65,'[1]XX Run Calc XX'!$A$2:$A$140,'[1]XX Run Calc XX'!$I$2:$I$140),IF(($D65&gt;=30)*($D65&lt;=39),LOOKUP(Q65,'[1]XX Run Calc XX'!$A$2:$A$140,'[1]XX Run Calc XX'!$J$2:$J$140),IF($D65&gt;=40,LOOKUP(Q65,'[1]XX Run Calc XX'!$A$2:$A$140,'[1]XX Run Calc XX'!$K$2:$K$140),"AGE!"))),"Gender!")))</f>
        <v>75</v>
      </c>
      <c r="S65" s="9">
        <f>'Agility Scores'!D19</f>
        <v>1.270601851851852E-3</v>
      </c>
      <c r="T65">
        <f>LOOKUP($S65,'XX Ag Calc XX'!$A$3:$A$122,'XX Ag Calc XX'!$C$3:$C$122)</f>
        <v>10</v>
      </c>
      <c r="U65">
        <f>SUM(J65,L65,N65,P65,R65,T65)</f>
        <v>267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7"/>
      <c r="AV65" s="17"/>
      <c r="AW65" s="17"/>
      <c r="AX65" s="17"/>
    </row>
    <row r="66" spans="1:50" s="20" customFormat="1" x14ac:dyDescent="0.25">
      <c r="A66" s="29">
        <v>67</v>
      </c>
      <c r="B66" t="s">
        <v>102</v>
      </c>
      <c r="C66" t="s">
        <v>99</v>
      </c>
      <c r="D66" s="3">
        <v>30</v>
      </c>
      <c r="E66" s="28" t="s">
        <v>37</v>
      </c>
      <c r="F66" s="23">
        <v>63</v>
      </c>
      <c r="G66" s="23">
        <v>158.80000000000001</v>
      </c>
      <c r="H66">
        <f>'Bench Scores'!E68</f>
        <v>120</v>
      </c>
      <c r="I66" s="21">
        <f>'Bench Scores'!F68</f>
        <v>0.69767441860465118</v>
      </c>
      <c r="J66">
        <f>IF(H66=0,0,(IF(OR($E66="m",$E66="M"),IF(($D66&gt;=20)*($D66&lt;=29),INT(2*(((100*($H66/$G66))-25)/5)),IF(($D66&gt;=30)*($D66&lt;=39),INT(2*((100*($H66/$G66)-20)/5)),IF(($D66&gt;=40)*($D66&lt;=49),INT(2*((100*($H66/$G66)-10)/5)),IF($D66&gt;=50,INT(2*(((100*($H66/$G66)))/5)),"AGE!")))),IF(OR($E66="f",$E66="F"),IF(($D66&gt;=20)*($D66&lt;=29),INT(2*(((100*($H66/$G66)))/5)),IF(($D66&gt;=30)*($D66&lt;=39),INT(2*((100*($H66/$G66)+5)/5)),IF($D66&gt;=40,INT(2*((100*($H66/$G66)+10)/5)),"AGE!"))),"Gender!"))))</f>
        <v>32</v>
      </c>
      <c r="K66">
        <f>'Sit Up Scores'!D68</f>
        <v>54</v>
      </c>
      <c r="L66">
        <f>(IF(OR($E66="m",$E66="M"),IF(($D66&gt;=20)*($D66&lt;=29),IF($K66&lt;=17,0,IF($K66&gt;62,45+INT(("$e4j3"-C522)/2),$K66-17)),IF(($D66&gt;=30)*($D66&lt;=39),IF($K66&lt;=12,0,IF($K66&gt;57,45+INT(($K66-57)/2),$K66-12)),IF(($D66&gt;=40)*($D66&lt;=49),IF($K66&lt;=7,0,IF($K66&gt;52,45+INT(($K66-52)/2),$K66-7)),IF($D66&gt;=50,IF($K66&lt;=5,0,IF($K66&gt;50,45+INT(($K66-50)/2),$K66-5)),"AGE!")))),IF(OR($E66="f",$E66="F"),IF(($D66&gt;=20)*($D66&lt;=29),IF($K66&lt;=14,0,IF($K66&gt;59,45+INT(($K66-59)/2),$K66-14)),IF(($D66&gt;=30)*($D66&lt;=39),IF($K66&lt;=11,0,IF($K66&gt;56,45+INT(($K66-56)/2),$K66-11)),IF($D66&gt;=40,IF($K66&lt;=5,0,IF($K66&gt;50,45+INT(($K66-50)/2),$K66-5)),"AGE!"))),"Gender!")))</f>
        <v>43</v>
      </c>
      <c r="M66">
        <f>'Sit &amp; Reach Scores'!D68</f>
        <v>44</v>
      </c>
      <c r="N66">
        <f>IF(M66=0,0,(IF(OR($E66="m",$E66="M"),IF(($D66&gt;=20)*($D66&lt;=29),M66-3,IF(($D66&gt;=30)*($D66&lt;=39),M66-1,IF(($D66&gt;=40)*($D66&lt;=49),M66-1,IF($D66&gt;=50,M66+3,"AGE!")))),IF(OR($E66="f",$E66="F"),IF(($D66&gt;=20)*($D66&lt;=29),M66-5,IF(($D66&gt;=30)*($D66&lt;=39),M66-5,IF($D66&gt;=40,M66-1,"AGE!"))),"Gender!"))))</f>
        <v>39</v>
      </c>
      <c r="O66">
        <f>'Pull Up Scores'!D68</f>
        <v>5</v>
      </c>
      <c r="P66">
        <f>(IF(OR($E66="m",$E66="M"),IF(($D66&gt;=20)*($D66&lt;=29),IF($O66=0,0,IF($O66&lt;=19,3*($O66+2),IF($O66=20,65,$O66+45))),IF(($D66&gt;=30)*($D66&lt;=39),IF($O66=0,0,IF($O66&lt;=18,3*($O66+3),IF($O66=19,65,$O66+46))),IF(($D66&gt;=40)*($D66&lt;=49),IF($O66=0,0,IF($O66&lt;=16,3*($O66+5),IF($O66=17,65,$O66+48))),IF($D66&gt;=50,IF($O66=0,0,IF($O66&lt;=15,3*($O66+6),IF($O66=16,65,$O66+49))),"AGE!")))),IF(OR($E66="f",$E66="F"),IF(($D66&gt;=20)*($D66&lt;=29),IF($O66=0,0,IF($O66&lt;=14,3*($O66+7),IF($O66=15,65,$O66+50))),IF(($D66&gt;=30)*($D66&lt;=39),IF($O66=0,0,IF($O66&lt;=14,3*($O66+7),IF($O66=15,65,$O66+50))),IF($D66&gt;=40,IF($O66=0,0,IF($O66&lt;=13,3*($O66+8),IF($O66=14,65,$O66+51))),"AGE!"))),"Gender!")))</f>
        <v>36</v>
      </c>
      <c r="Q66" s="9">
        <f>'1.5 Mile Run Scores'!D68</f>
        <v>8.5879629629629622E-3</v>
      </c>
      <c r="R66">
        <f>(IF(OR($E66="m",$E66="M"),IF(($D66&gt;=20)*($D66&lt;=29),LOOKUP(Q66,'[1]XX Run Calc XX'!$A$2:$A$140,'[1]XX Run Calc XX'!$C$2:$C$140),IF(($D66&gt;=30)*($D66&lt;=39),LOOKUP(Q66,'[1]XX Run Calc XX'!$A$2:$A$140,'[1]XX Run Calc XX'!$D$2:$D$140),IF(($D66&gt;=40)*($D66&lt;=49),LOOKUP(Q66,'[1]XX Run Calc XX'!$A$2:$A$140,'[1]XX Run Calc XX'!$E$2:$E$140),IF($D66&gt;=50,LOOKUP(Q66,'[1]XX Run Calc XX'!$A$2:$A$140,'[1]XX Run Calc XX'!$F$2:$F$140),"AGE!")))),IF(OR($E66="f",$E66="F"),IF(($D66&gt;=20)*($D66&lt;=29),LOOKUP(Q66,'[1]XX Run Calc XX'!$A$2:$A$140,'[1]XX Run Calc XX'!$I$2:$I$140),IF(($D66&gt;=30)*($D66&lt;=39),LOOKUP(Q66,'[1]XX Run Calc XX'!$A$2:$A$140,'[1]XX Run Calc XX'!$J$2:$J$140),IF($D66&gt;=40,LOOKUP(Q66,'[1]XX Run Calc XX'!$A$2:$A$140,'[1]XX Run Calc XX'!$K$2:$K$140),"AGE!"))),"Gender!")))</f>
        <v>85</v>
      </c>
      <c r="S66" s="9">
        <f>'Agility Scores'!D68</f>
        <v>1.012037037037037E-3</v>
      </c>
      <c r="T66">
        <f>LOOKUP($S66,'XX Ag Calc XX'!$A$3:$A$122,'XX Ag Calc XX'!$C$3:$C$122)</f>
        <v>32</v>
      </c>
      <c r="U66">
        <f>SUM(J66,L66,N66,P66,R66,T66)</f>
        <v>267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7"/>
      <c r="AV66" s="17"/>
      <c r="AW66" s="17"/>
      <c r="AX66" s="17"/>
    </row>
    <row r="67" spans="1:50" s="16" customFormat="1" x14ac:dyDescent="0.25">
      <c r="A67" s="29">
        <v>38</v>
      </c>
      <c r="B67" t="s">
        <v>68</v>
      </c>
      <c r="C67" t="s">
        <v>63</v>
      </c>
      <c r="D67" s="3">
        <v>24</v>
      </c>
      <c r="E67" s="28" t="s">
        <v>37</v>
      </c>
      <c r="F67" s="23">
        <v>62</v>
      </c>
      <c r="G67" s="24">
        <v>115</v>
      </c>
      <c r="H67">
        <f>'Bench Scores'!E39</f>
        <v>95</v>
      </c>
      <c r="I67" s="21">
        <f>'Bench Scores'!F39</f>
        <v>0.4532442748091603</v>
      </c>
      <c r="J67">
        <f>IF(H67=0,0,(IF(OR($E67="m",$E67="M"),IF(($D67&gt;=20)*($D67&lt;=29),INT(2*(((100*($H67/$G67))-25)/5)),IF(($D67&gt;=30)*($D67&lt;=39),INT(2*((100*($H67/$G67)-20)/5)),IF(($D67&gt;=40)*($D67&lt;=49),INT(2*((100*($H67/$G67)-10)/5)),IF($D67&gt;=50,INT(2*(((100*($H67/$G67)))/5)),"AGE!")))),IF(OR($E67="f",$E67="F"),IF(($D67&gt;=20)*($D67&lt;=29),INT(2*(((100*($H67/$G67)))/5)),IF(($D67&gt;=30)*($D67&lt;=39),INT(2*((100*($H67/$G67)+5)/5)),IF($D67&gt;=40,INT(2*((100*($H67/$G67)+10)/5)),"AGE!"))),"Gender!"))))</f>
        <v>33</v>
      </c>
      <c r="K67">
        <f>'Sit Up Scores'!D39</f>
        <v>48</v>
      </c>
      <c r="L67">
        <f>(IF(OR($E67="m",$E67="M"),IF(($D67&gt;=20)*($D67&lt;=29),IF($K67&lt;=17,0,IF($K67&gt;62,45+INT(("$e4j3"-C523)/2),$K67-17)),IF(($D67&gt;=30)*($D67&lt;=39),IF($K67&lt;=12,0,IF($K67&gt;57,45+INT(($K67-57)/2),$K67-12)),IF(($D67&gt;=40)*($D67&lt;=49),IF($K67&lt;=7,0,IF($K67&gt;52,45+INT(($K67-52)/2),$K67-7)),IF($D67&gt;=50,IF($K67&lt;=5,0,IF($K67&gt;50,45+INT(($K67-50)/2),$K67-5)),"AGE!")))),IF(OR($E67="f",$E67="F"),IF(($D67&gt;=20)*($D67&lt;=29),IF($K67&lt;=14,0,IF($K67&gt;59,45+INT(($K67-59)/2),$K67-14)),IF(($D67&gt;=30)*($D67&lt;=39),IF($K67&lt;=11,0,IF($K67&gt;56,45+INT(($K67-56)/2),$K67-11)),IF($D67&gt;=40,IF($K67&lt;=5,0,IF($K67&gt;50,45+INT(($K67-50)/2),$K67-5)),"AGE!"))),"Gender!")))</f>
        <v>34</v>
      </c>
      <c r="M67">
        <f>'Sit &amp; Reach Scores'!D39</f>
        <v>41</v>
      </c>
      <c r="N67">
        <f>IF(M67=0,0,(IF(OR($E67="m",$E67="M"),IF(($D67&gt;=20)*($D67&lt;=29),M67-3,IF(($D67&gt;=30)*($D67&lt;=39),M67-1,IF(($D67&gt;=40)*($D67&lt;=49),M67-1,IF($D67&gt;=50,M67+3,"AGE!")))),IF(OR($E67="f",$E67="F"),IF(($D67&gt;=20)*($D67&lt;=29),M67-5,IF(($D67&gt;=30)*($D67&lt;=39),M67-5,IF($D67&gt;=40,M67-1,"AGE!"))),"Gender!"))))</f>
        <v>36</v>
      </c>
      <c r="O67">
        <f>'Pull Up Scores'!D39</f>
        <v>5</v>
      </c>
      <c r="P67">
        <f>(IF(OR($E67="m",$E67="M"),IF(($D67&gt;=20)*($D67&lt;=29),IF($O67=0,0,IF($O67&lt;=19,3*($O67+2),IF($O67=20,65,$O67+45))),IF(($D67&gt;=30)*($D67&lt;=39),IF($O67=0,0,IF($O67&lt;=18,3*($O67+3),IF($O67=19,65,$O67+46))),IF(($D67&gt;=40)*($D67&lt;=49),IF($O67=0,0,IF($O67&lt;=16,3*($O67+5),IF($O67=17,65,$O67+48))),IF($D67&gt;=50,IF($O67=0,0,IF($O67&lt;=15,3*($O67+6),IF($O67=16,65,$O67+49))),"AGE!")))),IF(OR($E67="f",$E67="F"),IF(($D67&gt;=20)*($D67&lt;=29),IF($O67=0,0,IF($O67&lt;=14,3*($O67+7),IF($O67=15,65,$O67+50))),IF(($D67&gt;=30)*($D67&lt;=39),IF($O67=0,0,IF($O67&lt;=14,3*($O67+7),IF($O67=15,65,$O67+50))),IF($D67&gt;=40,IF($O67=0,0,IF($O67&lt;=13,3*($O67+8),IF($O67=14,65,$O67+51))),"AGE!"))),"Gender!")))</f>
        <v>36</v>
      </c>
      <c r="Q67" s="9">
        <f>'1.5 Mile Run Scores'!D39</f>
        <v>7.6273148148148151E-3</v>
      </c>
      <c r="R67">
        <f>(IF(OR($E67="m",$E67="M"),IF(($D67&gt;=20)*($D67&lt;=29),LOOKUP(Q67,'[1]XX Run Calc XX'!$A$2:$A$140,'[1]XX Run Calc XX'!$C$2:$C$140),IF(($D67&gt;=30)*($D67&lt;=39),LOOKUP(Q67,'[1]XX Run Calc XX'!$A$2:$A$140,'[1]XX Run Calc XX'!$D$2:$D$140),IF(($D67&gt;=40)*($D67&lt;=49),LOOKUP(Q67,'[1]XX Run Calc XX'!$A$2:$A$140,'[1]XX Run Calc XX'!$E$2:$E$140),IF($D67&gt;=50,LOOKUP(Q67,'[1]XX Run Calc XX'!$A$2:$A$140,'[1]XX Run Calc XX'!$F$2:$F$140),"AGE!")))),IF(OR($E67="f",$E67="F"),IF(($D67&gt;=20)*($D67&lt;=29),LOOKUP(Q67,'[1]XX Run Calc XX'!$A$2:$A$140,'[1]XX Run Calc XX'!$I$2:$I$140),IF(($D67&gt;=30)*($D67&lt;=39),LOOKUP(Q67,'[1]XX Run Calc XX'!$A$2:$A$140,'[1]XX Run Calc XX'!$J$2:$J$140),IF($D67&gt;=40,LOOKUP(Q67,'[1]XX Run Calc XX'!$A$2:$A$140,'[1]XX Run Calc XX'!$K$2:$K$140),"AGE!"))),"Gender!")))</f>
        <v>92</v>
      </c>
      <c r="S67" s="9">
        <f>'Agility Scores'!D39</f>
        <v>1.038773148148148E-3</v>
      </c>
      <c r="T67">
        <f>LOOKUP($S67,'XX Ag Calc XX'!$A$3:$A$122,'XX Ag Calc XX'!$C$3:$C$122)</f>
        <v>30</v>
      </c>
      <c r="U67">
        <f>SUM(J67,L67,N67,P67,R67,T67)</f>
        <v>261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7"/>
      <c r="AV67" s="17"/>
      <c r="AW67" s="17"/>
      <c r="AX67" s="17"/>
    </row>
    <row r="68" spans="1:50" s="16" customFormat="1" x14ac:dyDescent="0.25">
      <c r="A68" s="29">
        <v>2</v>
      </c>
      <c r="B68" t="s">
        <v>24</v>
      </c>
      <c r="C68" t="s">
        <v>22</v>
      </c>
      <c r="D68" s="3">
        <v>33</v>
      </c>
      <c r="E68" s="28" t="s">
        <v>23</v>
      </c>
      <c r="F68" s="23">
        <v>68</v>
      </c>
      <c r="G68" s="23">
        <v>204</v>
      </c>
      <c r="H68">
        <f>'Bench Scores'!E3</f>
        <v>320</v>
      </c>
      <c r="I68" s="21">
        <f>'Bench Scores'!F3</f>
        <v>2.1390374331550803</v>
      </c>
      <c r="J68">
        <v>55</v>
      </c>
      <c r="K68">
        <f>'Sit Up Scores'!D3</f>
        <v>43</v>
      </c>
      <c r="L68">
        <f>(IF(OR($E68="m",$E68="M"),IF(($D68&gt;=20)*($D68&lt;=29),IF($K68&lt;=17,0,IF($K68&gt;62,45+INT(("$e4j3"-C524)/2),$K68-17)),IF(($D68&gt;=30)*($D68&lt;=39),IF($K68&lt;=12,0,IF($K68&gt;57,45+INT(($K68-57)/2),$K68-12)),IF(($D68&gt;=40)*($D68&lt;=49),IF($K68&lt;=7,0,IF($K68&gt;52,45+INT(($K68-52)/2),$K68-7)),IF($D68&gt;=50,IF($K68&lt;=5,0,IF($K68&gt;50,45+INT(($K68-50)/2),$K68-5)),"AGE!")))),IF(OR($E68="f",$E68="F"),IF(($D68&gt;=20)*($D68&lt;=29),IF($K68&lt;=14,0,IF($K68&gt;59,45+INT(($K68-59)/2),$K68-14)),IF(($D68&gt;=30)*($D68&lt;=39),IF($K68&lt;=11,0,IF($K68&gt;56,45+INT(($K68-56)/2),$K68-11)),IF($D68&gt;=40,IF($K68&lt;=5,0,IF($K68&gt;50,45+INT(($K68-50)/2),$K68-5)),"AGE!"))),"Gender!")))</f>
        <v>31</v>
      </c>
      <c r="M68">
        <f>'Sit &amp; Reach Scores'!D3</f>
        <v>31</v>
      </c>
      <c r="N68">
        <f>IF(M68=0,0,(IF(OR($E68="m",$E68="M"),IF(($D68&gt;=20)*($D68&lt;=29),M68-3,IF(($D68&gt;=30)*($D68&lt;=39),M68-1,IF(($D68&gt;=40)*($D68&lt;=49),M68-1,IF($D68&gt;=50,M68+3,"AGE!")))),IF(OR($E68="f",$E68="F"),IF(($D68&gt;=20)*($D68&lt;=29),M68-5,IF(($D68&gt;=30)*($D68&lt;=39),M68-5,IF($D68&gt;=40,M68-1,"AGE!"))),"Gender!"))))</f>
        <v>30</v>
      </c>
      <c r="O68">
        <f>'Pull Up Scores'!D3</f>
        <v>18</v>
      </c>
      <c r="P68">
        <f>(IF(OR($E68="m",$E68="M"),IF(($D68&gt;=20)*($D68&lt;=29),IF($O68=0,0,IF($O68&lt;=19,3*($O68+2),IF($O68=20,65,$O68+45))),IF(($D68&gt;=30)*($D68&lt;=39),IF($O68=0,0,IF($O68&lt;=18,3*($O68+3),IF($O68=19,65,$O68+46))),IF(($D68&gt;=40)*($D68&lt;=49),IF($O68=0,0,IF($O68&lt;=16,3*($O68+5),IF($O68=17,65,$O68+48))),IF($D68&gt;=50,IF($O68=0,0,IF($O68&lt;=15,3*($O68+6),IF($O68=16,65,$O68+49))),"AGE!")))),IF(OR($E68="f",$E68="F"),IF(($D68&gt;=20)*($D68&lt;=29),IF($O68=0,0,IF($O68&lt;=14,3*($O68+7),IF($O68=15,65,$O68+50))),IF(($D68&gt;=30)*($D68&lt;=39),IF($O68=0,0,IF($O68&lt;=14,3*($O68+7),IF($O68=15,65,$O68+50))),IF($D68&gt;=40,IF($O68=0,0,IF($O68&lt;=13,3*($O68+8),IF($O68=14,65,$O68+51))),"AGE!"))),"Gender!")))</f>
        <v>63</v>
      </c>
      <c r="Q68" s="9">
        <f>'1.5 Mile Run Scores'!D3</f>
        <v>1.2210648148148148E-2</v>
      </c>
      <c r="R68">
        <f>(IF(OR($E68="m",$E68="M"),IF(($D68&gt;=20)*($D68&lt;=29),LOOKUP(Q68,'[1]XX Run Calc XX'!$A$2:$A$140,'[1]XX Run Calc XX'!$C$2:$C$140),IF(($D68&gt;=30)*($D68&lt;=39),LOOKUP(Q68,'[1]XX Run Calc XX'!$A$2:$A$140,'[1]XX Run Calc XX'!$D$2:$D$140),IF(($D68&gt;=40)*($D68&lt;=49),LOOKUP(Q68,'[1]XX Run Calc XX'!$A$2:$A$140,'[1]XX Run Calc XX'!$E$2:$E$140),IF($D68&gt;=50,LOOKUP(Q68,'[1]XX Run Calc XX'!$A$2:$A$140,'[1]XX Run Calc XX'!$F$2:$F$140),"AGE!")))),IF(OR($E68="f",$E68="F"),IF(($D68&gt;=20)*($D68&lt;=29),LOOKUP(Q68,'[1]XX Run Calc XX'!$A$2:$A$140,'[1]XX Run Calc XX'!$I$2:$I$140),IF(($D68&gt;=30)*($D68&lt;=39),LOOKUP(Q68,'[1]XX Run Calc XX'!$A$2:$A$140,'[1]XX Run Calc XX'!$J$2:$J$140),IF($D68&gt;=40,LOOKUP(Q68,'[1]XX Run Calc XX'!$A$2:$A$140,'[1]XX Run Calc XX'!$K$2:$K$140),"AGE!"))),"Gender!")))</f>
        <v>46</v>
      </c>
      <c r="S68" s="9">
        <f>'Agility Scores'!D3</f>
        <v>9.7777777777777772E-4</v>
      </c>
      <c r="T68">
        <f>LOOKUP($S68,'XX Ag Calc XX'!$A$3:$A$122,'XX Ag Calc XX'!$C$3:$C$122)</f>
        <v>35</v>
      </c>
      <c r="U68">
        <f>SUM(J68,L68,N68,P68,R68,T68)</f>
        <v>260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7"/>
      <c r="AV68" s="17"/>
      <c r="AW68" s="17"/>
      <c r="AX68" s="17"/>
    </row>
    <row r="69" spans="1:50" s="16" customFormat="1" x14ac:dyDescent="0.25">
      <c r="A69" s="29">
        <v>55</v>
      </c>
      <c r="B69" t="s">
        <v>88</v>
      </c>
      <c r="C69" t="s">
        <v>85</v>
      </c>
      <c r="D69" s="3">
        <v>34</v>
      </c>
      <c r="E69" s="28" t="s">
        <v>23</v>
      </c>
      <c r="F69" s="23">
        <v>70</v>
      </c>
      <c r="G69" s="23">
        <v>172</v>
      </c>
      <c r="H69">
        <f>'Bench Scores'!E56</f>
        <v>175</v>
      </c>
      <c r="I69" s="21">
        <f>'Bench Scores'!F56</f>
        <v>0.98870056497175141</v>
      </c>
      <c r="J69">
        <f>IF(H69=0,0,(IF(OR($E69="m",$E69="M"),IF(($D69&gt;=20)*($D69&lt;=29),INT(2*(((100*($H69/$G69))-25)/5)),IF(($D69&gt;=30)*($D69&lt;=39),INT(2*((100*($H69/$G69)-20)/5)),IF(($D69&gt;=40)*($D69&lt;=49),INT(2*((100*($H69/$G69)-10)/5)),IF($D69&gt;=50,INT(2*(((100*($H69/$G69)))/5)),"AGE!")))),IF(OR($E69="f",$E69="F"),IF(($D69&gt;=20)*($D69&lt;=29),INT(2*(((100*($H69/$G69)))/5)),IF(($D69&gt;=30)*($D69&lt;=39),INT(2*((100*($H69/$G69)+5)/5)),IF($D69&gt;=40,INT(2*((100*($H69/$G69)+10)/5)),"AGE!"))),"Gender!"))))</f>
        <v>32</v>
      </c>
      <c r="K69">
        <f>'Sit Up Scores'!D56</f>
        <v>46</v>
      </c>
      <c r="L69">
        <f>(IF(OR($E69="m",$E69="M"),IF(($D69&gt;=20)*($D69&lt;=29),IF($K69&lt;=17,0,IF($K69&gt;62,45+INT(("$e4j3"-C525)/2),$K69-17)),IF(($D69&gt;=30)*($D69&lt;=39),IF($K69&lt;=12,0,IF($K69&gt;57,45+INT(($K69-57)/2),$K69-12)),IF(($D69&gt;=40)*($D69&lt;=49),IF($K69&lt;=7,0,IF($K69&gt;52,45+INT(($K69-52)/2),$K69-7)),IF($D69&gt;=50,IF($K69&lt;=5,0,IF($K69&gt;50,45+INT(($K69-50)/2),$K69-5)),"AGE!")))),IF(OR($E69="f",$E69="F"),IF(($D69&gt;=20)*($D69&lt;=29),IF($K69&lt;=14,0,IF($K69&gt;59,45+INT(($K69-59)/2),$K69-14)),IF(($D69&gt;=30)*($D69&lt;=39),IF($K69&lt;=11,0,IF($K69&gt;56,45+INT(($K69-56)/2),$K69-11)),IF($D69&gt;=40,IF($K69&lt;=5,0,IF($K69&gt;50,45+INT(($K69-50)/2),$K69-5)),"AGE!"))),"Gender!")))</f>
        <v>34</v>
      </c>
      <c r="M69">
        <f>'Sit &amp; Reach Scores'!D56</f>
        <v>31</v>
      </c>
      <c r="N69">
        <f>IF(M69=0,0,(IF(OR($E69="m",$E69="M"),IF(($D69&gt;=20)*($D69&lt;=29),M69-3,IF(($D69&gt;=30)*($D69&lt;=39),M69-1,IF(($D69&gt;=40)*($D69&lt;=49),M69-1,IF($D69&gt;=50,M69+3,"AGE!")))),IF(OR($E69="f",$E69="F"),IF(($D69&gt;=20)*($D69&lt;=29),M69-5,IF(($D69&gt;=30)*($D69&lt;=39),M69-5,IF($D69&gt;=40,M69-1,"AGE!"))),"Gender!"))))</f>
        <v>30</v>
      </c>
      <c r="O69">
        <f>'Pull Up Scores'!D56</f>
        <v>12</v>
      </c>
      <c r="P69">
        <f>(IF(OR($E69="m",$E69="M"),IF(($D69&gt;=20)*($D69&lt;=29),IF($O69=0,0,IF($O69&lt;=19,3*($O69+2),IF($O69=20,65,$O69+45))),IF(($D69&gt;=30)*($D69&lt;=39),IF($O69=0,0,IF($O69&lt;=18,3*($O69+3),IF($O69=19,65,$O69+46))),IF(($D69&gt;=40)*($D69&lt;=49),IF($O69=0,0,IF($O69&lt;=16,3*($O69+5),IF($O69=17,65,$O69+48))),IF($D69&gt;=50,IF($O69=0,0,IF($O69&lt;=15,3*($O69+6),IF($O69=16,65,$O69+49))),"AGE!")))),IF(OR($E69="f",$E69="F"),IF(($D69&gt;=20)*($D69&lt;=29),IF($O69=0,0,IF($O69&lt;=14,3*($O69+7),IF($O69=15,65,$O69+50))),IF(($D69&gt;=30)*($D69&lt;=39),IF($O69=0,0,IF($O69&lt;=14,3*($O69+7),IF($O69=15,65,$O69+50))),IF($D69&gt;=40,IF($O69=0,0,IF($O69&lt;=13,3*($O69+8),IF($O69=14,65,$O69+51))),"AGE!"))),"Gender!")))</f>
        <v>45</v>
      </c>
      <c r="Q69" s="9">
        <f>'1.5 Mile Run Scores'!D56</f>
        <v>8.0324074074074082E-3</v>
      </c>
      <c r="R69">
        <f>(IF(OR($E69="m",$E69="M"),IF(($D69&gt;=20)*($D69&lt;=29),LOOKUP(Q69,'[1]XX Run Calc XX'!$A$2:$A$140,'[1]XX Run Calc XX'!$C$2:$C$140),IF(($D69&gt;=30)*($D69&lt;=39),LOOKUP(Q69,'[1]XX Run Calc XX'!$A$2:$A$140,'[1]XX Run Calc XX'!$D$2:$D$140),IF(($D69&gt;=40)*($D69&lt;=49),LOOKUP(Q69,'[1]XX Run Calc XX'!$A$2:$A$140,'[1]XX Run Calc XX'!$E$2:$E$140),IF($D69&gt;=50,LOOKUP(Q69,'[1]XX Run Calc XX'!$A$2:$A$140,'[1]XX Run Calc XX'!$F$2:$F$140),"AGE!")))),IF(OR($E69="f",$E69="F"),IF(($D69&gt;=20)*($D69&lt;=29),LOOKUP(Q69,'[1]XX Run Calc XX'!$A$2:$A$140,'[1]XX Run Calc XX'!$I$2:$I$140),IF(($D69&gt;=30)*($D69&lt;=39),LOOKUP(Q69,'[1]XX Run Calc XX'!$A$2:$A$140,'[1]XX Run Calc XX'!$J$2:$J$140),IF($D69&gt;=40,LOOKUP(Q69,'[1]XX Run Calc XX'!$A$2:$A$140,'[1]XX Run Calc XX'!$K$2:$K$140),"AGE!"))),"Gender!")))</f>
        <v>82</v>
      </c>
      <c r="S69" s="9">
        <f>'Agility Scores'!D56</f>
        <v>9.5706018518518514E-4</v>
      </c>
      <c r="T69">
        <f>LOOKUP($S69,'XX Ag Calc XX'!$A$3:$A$122,'XX Ag Calc XX'!$C$3:$C$122)</f>
        <v>37</v>
      </c>
      <c r="U69">
        <f>SUM(J69,L69,N69,P69,R69,T69)</f>
        <v>260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7"/>
      <c r="AV69" s="17"/>
      <c r="AW69" s="17"/>
      <c r="AX69" s="17"/>
    </row>
    <row r="70" spans="1:50" s="20" customFormat="1" x14ac:dyDescent="0.25">
      <c r="A70" s="29">
        <v>80</v>
      </c>
      <c r="B70" t="s">
        <v>118</v>
      </c>
      <c r="C70" t="s">
        <v>114</v>
      </c>
      <c r="D70" s="3">
        <v>31</v>
      </c>
      <c r="E70" s="28" t="s">
        <v>23</v>
      </c>
      <c r="F70" s="23">
        <v>68</v>
      </c>
      <c r="G70" s="23">
        <v>214</v>
      </c>
      <c r="H70">
        <f>'Bench Scores'!E81</f>
        <v>305</v>
      </c>
      <c r="I70" s="21">
        <f>'Bench Scores'!F81</f>
        <v>1.5497967479674797</v>
      </c>
      <c r="J70">
        <f>IF(H70=0,0,(IF(OR($E70="m",$E70="M"),IF(($D70&gt;=20)*($D70&lt;=29),INT(2*(((100*($H70/$G70))-25)/5)),IF(($D70&gt;=30)*($D70&lt;=39),INT(2*((100*($H70/$G70)-20)/5)),IF(($D70&gt;=40)*($D70&lt;=49),INT(2*((100*($H70/$G70)-10)/5)),IF($D70&gt;=50,INT(2*(((100*($H70/$G70)))/5)),"AGE!")))),IF(OR($E70="f",$E70="F"),IF(($D70&gt;=20)*($D70&lt;=29),INT(2*(((100*($H70/$G70)))/5)),IF(($D70&gt;=30)*($D70&lt;=39),INT(2*((100*($H70/$G70)+5)/5)),IF($D70&gt;=40,INT(2*((100*($H70/$G70)+10)/5)),"AGE!"))),"Gender!"))))</f>
        <v>49</v>
      </c>
      <c r="K70">
        <f>'Sit Up Scores'!D81</f>
        <v>43</v>
      </c>
      <c r="L70">
        <f>(IF(OR($E70="m",$E70="M"),IF(($D70&gt;=20)*($D70&lt;=29),IF($K70&lt;=17,0,IF($K70&gt;62,45+INT(("$e4j3"-C526)/2),$K70-17)),IF(($D70&gt;=30)*($D70&lt;=39),IF($K70&lt;=12,0,IF($K70&gt;57,45+INT(($K70-57)/2),$K70-12)),IF(($D70&gt;=40)*($D70&lt;=49),IF($K70&lt;=7,0,IF($K70&gt;52,45+INT(($K70-52)/2),$K70-7)),IF($D70&gt;=50,IF($K70&lt;=5,0,IF($K70&gt;50,45+INT(($K70-50)/2),$K70-5)),"AGE!")))),IF(OR($E70="f",$E70="F"),IF(($D70&gt;=20)*($D70&lt;=29),IF($K70&lt;=14,0,IF($K70&gt;59,45+INT(($K70-59)/2),$K70-14)),IF(($D70&gt;=30)*($D70&lt;=39),IF($K70&lt;=11,0,IF($K70&gt;56,45+INT(($K70-56)/2),$K70-11)),IF($D70&gt;=40,IF($K70&lt;=5,0,IF($K70&gt;50,45+INT(($K70-50)/2),$K70-5)),"AGE!"))),"Gender!")))</f>
        <v>31</v>
      </c>
      <c r="M70">
        <f>'Sit &amp; Reach Scores'!D81</f>
        <v>34</v>
      </c>
      <c r="N70">
        <f>IF(M70=0,0,(IF(OR($E70="m",$E70="M"),IF(($D70&gt;=20)*($D70&lt;=29),M70-3,IF(($D70&gt;=30)*($D70&lt;=39),M70-1,IF(($D70&gt;=40)*($D70&lt;=49),M70-1,IF($D70&gt;=50,M70+3,"AGE!")))),IF(OR($E70="f",$E70="F"),IF(($D70&gt;=20)*($D70&lt;=29),M70-5,IF(($D70&gt;=30)*($D70&lt;=39),M70-5,IF($D70&gt;=40,M70-1,"AGE!"))),"Gender!"))))</f>
        <v>33</v>
      </c>
      <c r="O70">
        <f>'Pull Up Scores'!D81</f>
        <v>13</v>
      </c>
      <c r="P70">
        <f>(IF(OR($E70="m",$E70="M"),IF(($D70&gt;=20)*($D70&lt;=29),IF($O70=0,0,IF($O70&lt;=19,3*($O70+2),IF($O70=20,65,$O70+45))),IF(($D70&gt;=30)*($D70&lt;=39),IF($O70=0,0,IF($O70&lt;=18,3*($O70+3),IF($O70=19,65,$O70+46))),IF(($D70&gt;=40)*($D70&lt;=49),IF($O70=0,0,IF($O70&lt;=16,3*($O70+5),IF($O70=17,65,$O70+48))),IF($D70&gt;=50,IF($O70=0,0,IF($O70&lt;=15,3*($O70+6),IF($O70=16,65,$O70+49))),"AGE!")))),IF(OR($E70="f",$E70="F"),IF(($D70&gt;=20)*($D70&lt;=29),IF($O70=0,0,IF($O70&lt;=14,3*($O70+7),IF($O70=15,65,$O70+50))),IF(($D70&gt;=30)*($D70&lt;=39),IF($O70=0,0,IF($O70&lt;=14,3*($O70+7),IF($O70=15,65,$O70+50))),IF($D70&gt;=40,IF($O70=0,0,IF($O70&lt;=13,3*($O70+8),IF($O70=14,65,$O70+51))),"AGE!"))),"Gender!")))</f>
        <v>48</v>
      </c>
      <c r="Q70" s="9">
        <f>'1.5 Mile Run Scores'!D81</f>
        <v>8.6458333333333335E-3</v>
      </c>
      <c r="R70">
        <f>(IF(OR($E70="m",$E70="M"),IF(($D70&gt;=20)*($D70&lt;=29),LOOKUP(Q70,'[1]XX Run Calc XX'!$A$2:$A$140,'[1]XX Run Calc XX'!$C$2:$C$140),IF(($D70&gt;=30)*($D70&lt;=39),LOOKUP(Q70,'[1]XX Run Calc XX'!$A$2:$A$140,'[1]XX Run Calc XX'!$D$2:$D$140),IF(($D70&gt;=40)*($D70&lt;=49),LOOKUP(Q70,'[1]XX Run Calc XX'!$A$2:$A$140,'[1]XX Run Calc XX'!$E$2:$E$140),IF($D70&gt;=50,LOOKUP(Q70,'[1]XX Run Calc XX'!$A$2:$A$140,'[1]XX Run Calc XX'!$F$2:$F$140),"AGE!")))),IF(OR($E70="f",$E70="F"),IF(($D70&gt;=20)*($D70&lt;=29),LOOKUP(Q70,'[1]XX Run Calc XX'!$A$2:$A$140,'[1]XX Run Calc XX'!$I$2:$I$140),IF(($D70&gt;=30)*($D70&lt;=39),LOOKUP(Q70,'[1]XX Run Calc XX'!$A$2:$A$140,'[1]XX Run Calc XX'!$J$2:$J$140),IF($D70&gt;=40,LOOKUP(Q70,'[1]XX Run Calc XX'!$A$2:$A$140,'[1]XX Run Calc XX'!$K$2:$K$140),"AGE!"))),"Gender!")))</f>
        <v>77</v>
      </c>
      <c r="S70" s="9">
        <f>'Agility Scores'!D81</f>
        <v>1.1310185185185184E-3</v>
      </c>
      <c r="T70">
        <f>LOOKUP($S70,'XX Ag Calc XX'!$A$3:$A$122,'XX Ag Calc XX'!$C$3:$C$122)</f>
        <v>22</v>
      </c>
      <c r="U70">
        <f>SUM(J70,L70,N70,P70,R70,T70)</f>
        <v>260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7"/>
      <c r="AV70" s="17"/>
      <c r="AW70" s="17"/>
      <c r="AX70" s="17"/>
    </row>
    <row r="71" spans="1:50" s="16" customFormat="1" x14ac:dyDescent="0.25">
      <c r="A71" s="29">
        <v>4</v>
      </c>
      <c r="B71" t="s">
        <v>26</v>
      </c>
      <c r="C71" t="s">
        <v>22</v>
      </c>
      <c r="D71" s="3">
        <v>29</v>
      </c>
      <c r="E71" s="28" t="s">
        <v>23</v>
      </c>
      <c r="F71" s="23">
        <v>68</v>
      </c>
      <c r="G71" s="23">
        <v>237.2</v>
      </c>
      <c r="H71">
        <f>'Bench Scores'!E5</f>
        <v>350</v>
      </c>
      <c r="I71" s="21">
        <f>'Bench Scores'!F5</f>
        <v>2.0710059171597632</v>
      </c>
      <c r="J71">
        <f>IF(H71=0,0,(IF(OR($E71="m",$E71="M"),IF(($D71&gt;=20)*($D71&lt;=29),INT(2*(((100*($H71/$G71))-25)/5)),IF(($D71&gt;=30)*($D71&lt;=39),INT(2*((100*($H71/$G71)-20)/5)),IF(($D71&gt;=40)*($D71&lt;=49),INT(2*((100*($H71/$G71)-10)/5)),IF($D71&gt;=50,INT(2*(((100*($H71/$G71)))/5)),"AGE!")))),IF(OR($E71="f",$E71="F"),IF(($D71&gt;=20)*($D71&lt;=29),INT(2*(((100*($H71/$G71)))/5)),IF(($D71&gt;=30)*($D71&lt;=39),INT(2*((100*($H71/$G71)+5)/5)),IF($D71&gt;=40,INT(2*((100*($H71/$G71)+10)/5)),"AGE!"))),"Gender!"))))</f>
        <v>49</v>
      </c>
      <c r="K71">
        <f>'Sit Up Scores'!D5</f>
        <v>44</v>
      </c>
      <c r="L71">
        <f>(IF(OR($E71="m",$E71="M"),IF(($D71&gt;=20)*($D71&lt;=29),IF($K71&lt;=17,0,IF($K71&gt;62,45+INT(("$e4j3"-C527)/2),$K71-17)),IF(($D71&gt;=30)*($D71&lt;=39),IF($K71&lt;=12,0,IF($K71&gt;57,45+INT(($K71-57)/2),$K71-12)),IF(($D71&gt;=40)*($D71&lt;=49),IF($K71&lt;=7,0,IF($K71&gt;52,45+INT(($K71-52)/2),$K71-7)),IF($D71&gt;=50,IF($K71&lt;=5,0,IF($K71&gt;50,45+INT(($K71-50)/2),$K71-5)),"AGE!")))),IF(OR($E71="f",$E71="F"),IF(($D71&gt;=20)*($D71&lt;=29),IF($K71&lt;=14,0,IF($K71&gt;59,45+INT(($K71-59)/2),$K71-14)),IF(($D71&gt;=30)*($D71&lt;=39),IF($K71&lt;=11,0,IF($K71&gt;56,45+INT(($K71-56)/2),$K71-11)),IF($D71&gt;=40,IF($K71&lt;=5,0,IF($K71&gt;50,45+INT(($K71-50)/2),$K71-5)),"AGE!"))),"Gender!")))</f>
        <v>27</v>
      </c>
      <c r="M71">
        <f>'Sit &amp; Reach Scores'!D5</f>
        <v>25</v>
      </c>
      <c r="N71">
        <f>IF(M71=0,0,(IF(OR($E71="m",$E71="M"),IF(($D71&gt;=20)*($D71&lt;=29),M71-3,IF(($D71&gt;=30)*($D71&lt;=39),M71-1,IF(($D71&gt;=40)*($D71&lt;=49),M71-1,IF($D71&gt;=50,M71+3,"AGE!")))),IF(OR($E71="f",$E71="F"),IF(($D71&gt;=20)*($D71&lt;=29),M71-5,IF(($D71&gt;=30)*($D71&lt;=39),M71-5,IF($D71&gt;=40,M71-1,"AGE!"))),"Gender!"))))</f>
        <v>22</v>
      </c>
      <c r="O71">
        <f>'Pull Up Scores'!D5</f>
        <v>13</v>
      </c>
      <c r="P71">
        <f>(IF(OR($E71="m",$E71="M"),IF(($D71&gt;=20)*($D71&lt;=29),IF($O71=0,0,IF($O71&lt;=19,3*($O71+2),IF($O71=20,65,$O71+45))),IF(($D71&gt;=30)*($D71&lt;=39),IF($O71=0,0,IF($O71&lt;=18,3*($O71+3),IF($O71=19,65,$O71+46))),IF(($D71&gt;=40)*($D71&lt;=49),IF($O71=0,0,IF($O71&lt;=16,3*($O71+5),IF($O71=17,65,$O71+48))),IF($D71&gt;=50,IF($O71=0,0,IF($O71&lt;=15,3*($O71+6),IF($O71=16,65,$O71+49))),"AGE!")))),IF(OR($E71="f",$E71="F"),IF(($D71&gt;=20)*($D71&lt;=29),IF($O71=0,0,IF($O71&lt;=14,3*($O71+7),IF($O71=15,65,$O71+50))),IF(($D71&gt;=30)*($D71&lt;=39),IF($O71=0,0,IF($O71&lt;=14,3*($O71+7),IF($O71=15,65,$O71+50))),IF($D71&gt;=40,IF($O71=0,0,IF($O71&lt;=13,3*($O71+8),IF($O71=14,65,$O71+51))),"AGE!"))),"Gender!")))</f>
        <v>45</v>
      </c>
      <c r="Q71" s="9">
        <f>'1.5 Mile Run Scores'!D5</f>
        <v>8.4490740740740741E-3</v>
      </c>
      <c r="R71">
        <v>74</v>
      </c>
      <c r="S71" s="9">
        <f>'Agility Scores'!D5</f>
        <v>9.6030092592592586E-4</v>
      </c>
      <c r="T71">
        <f>LOOKUP($S71,'XX Ag Calc XX'!$A$3:$A$122,'XX Ag Calc XX'!$C$3:$C$122)</f>
        <v>37</v>
      </c>
      <c r="U71">
        <f>SUM(J71,L71,N71,P71,R71,T71)</f>
        <v>254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7"/>
      <c r="AV71" s="17"/>
      <c r="AW71" s="17"/>
      <c r="AX71" s="17"/>
    </row>
    <row r="72" spans="1:50" s="16" customFormat="1" x14ac:dyDescent="0.25">
      <c r="A72" s="29">
        <v>51</v>
      </c>
      <c r="B72" t="s">
        <v>83</v>
      </c>
      <c r="C72" t="s">
        <v>80</v>
      </c>
      <c r="D72" s="3">
        <v>27</v>
      </c>
      <c r="E72" s="28" t="s">
        <v>23</v>
      </c>
      <c r="F72" s="23">
        <v>68</v>
      </c>
      <c r="G72" s="23">
        <v>215</v>
      </c>
      <c r="H72">
        <f>'Bench Scores'!E52</f>
        <v>305</v>
      </c>
      <c r="I72" s="21">
        <f>'Bench Scores'!F52</f>
        <v>1.5435222672064777</v>
      </c>
      <c r="J72">
        <v>47</v>
      </c>
      <c r="K72">
        <f>'Sit Up Scores'!D52</f>
        <v>44</v>
      </c>
      <c r="L72">
        <f>(IF(OR($E72="m",$E72="M"),IF(($D72&gt;=20)*($D72&lt;=29),IF($K72&lt;=17,0,IF($K72&gt;62,45+INT(("$e4j3"-C528)/2),$K72-17)),IF(($D72&gt;=30)*($D72&lt;=39),IF($K72&lt;=12,0,IF($K72&gt;57,45+INT(($K72-57)/2),$K72-12)),IF(($D72&gt;=40)*($D72&lt;=49),IF($K72&lt;=7,0,IF($K72&gt;52,45+INT(($K72-52)/2),$K72-7)),IF($D72&gt;=50,IF($K72&lt;=5,0,IF($K72&gt;50,45+INT(($K72-50)/2),$K72-5)),"AGE!")))),IF(OR($E72="f",$E72="F"),IF(($D72&gt;=20)*($D72&lt;=29),IF($K72&lt;=14,0,IF($K72&gt;59,45+INT(($K72-59)/2),$K72-14)),IF(($D72&gt;=30)*($D72&lt;=39),IF($K72&lt;=11,0,IF($K72&gt;56,45+INT(($K72-56)/2),$K72-11)),IF($D72&gt;=40,IF($K72&lt;=5,0,IF($K72&gt;50,45+INT(($K72-50)/2),$K72-5)),"AGE!"))),"Gender!")))</f>
        <v>27</v>
      </c>
      <c r="M72">
        <f>'Sit &amp; Reach Scores'!D52</f>
        <v>33</v>
      </c>
      <c r="N72">
        <f>IF(M72=0,0,(IF(OR($E72="m",$E72="M"),IF(($D72&gt;=20)*($D72&lt;=29),M72-3,IF(($D72&gt;=30)*($D72&lt;=39),M72-1,IF(($D72&gt;=40)*($D72&lt;=49),M72-1,IF($D72&gt;=50,M72+3,"AGE!")))),IF(OR($E72="f",$E72="F"),IF(($D72&gt;=20)*($D72&lt;=29),M72-5,IF(($D72&gt;=30)*($D72&lt;=39),M72-5,IF($D72&gt;=40,M72-1,"AGE!"))),"Gender!"))))</f>
        <v>30</v>
      </c>
      <c r="O72">
        <f>'Pull Up Scores'!D52</f>
        <v>12</v>
      </c>
      <c r="P72">
        <f>(IF(OR($E72="m",$E72="M"),IF(($D72&gt;=20)*($D72&lt;=29),IF($O72=0,0,IF($O72&lt;=19,3*($O72+2),IF($O72=20,65,$O72+45))),IF(($D72&gt;=30)*($D72&lt;=39),IF($O72=0,0,IF($O72&lt;=18,3*($O72+3),IF($O72=19,65,$O72+46))),IF(($D72&gt;=40)*($D72&lt;=49),IF($O72=0,0,IF($O72&lt;=16,3*($O72+5),IF($O72=17,65,$O72+48))),IF($D72&gt;=50,IF($O72=0,0,IF($O72&lt;=15,3*($O72+6),IF($O72=16,65,$O72+49))),"AGE!")))),IF(OR($E72="f",$E72="F"),IF(($D72&gt;=20)*($D72&lt;=29),IF($O72=0,0,IF($O72&lt;=14,3*($O72+7),IF($O72=15,65,$O72+50))),IF(($D72&gt;=30)*($D72&lt;=39),IF($O72=0,0,IF($O72&lt;=14,3*($O72+7),IF($O72=15,65,$O72+50))),IF($D72&gt;=40,IF($O72=0,0,IF($O72&lt;=13,3*($O72+8),IF($O72=14,65,$O72+51))),"AGE!"))),"Gender!")))</f>
        <v>42</v>
      </c>
      <c r="Q72" s="9">
        <f>'1.5 Mile Run Scores'!D52</f>
        <v>9.3402777777777772E-3</v>
      </c>
      <c r="R72">
        <f>(IF(OR($E72="m",$E72="M"),IF(($D72&gt;=20)*($D72&lt;=29),LOOKUP(Q72,'[1]XX Run Calc XX'!$A$2:$A$140,'[1]XX Run Calc XX'!$C$2:$C$140),IF(($D72&gt;=30)*($D72&lt;=39),LOOKUP(Q72,'[1]XX Run Calc XX'!$A$2:$A$140,'[1]XX Run Calc XX'!$D$2:$D$140),IF(($D72&gt;=40)*($D72&lt;=49),LOOKUP(Q72,'[1]XX Run Calc XX'!$A$2:$A$140,'[1]XX Run Calc XX'!$E$2:$E$140),IF($D72&gt;=50,LOOKUP(Q72,'[1]XX Run Calc XX'!$A$2:$A$140,'[1]XX Run Calc XX'!$F$2:$F$140),"AGE!")))),IF(OR($E72="f",$E72="F"),IF(($D72&gt;=20)*($D72&lt;=29),LOOKUP(Q72,'[1]XX Run Calc XX'!$A$2:$A$140,'[1]XX Run Calc XX'!$I$2:$I$140),IF(($D72&gt;=30)*($D72&lt;=39),LOOKUP(Q72,'[1]XX Run Calc XX'!$A$2:$A$140,'[1]XX Run Calc XX'!$J$2:$J$140),IF($D72&gt;=40,LOOKUP(Q72,'[1]XX Run Calc XX'!$A$2:$A$140,'[1]XX Run Calc XX'!$K$2:$K$140),"AGE!"))),"Gender!")))</f>
        <v>67</v>
      </c>
      <c r="S72" s="9">
        <f>'Agility Scores'!D52</f>
        <v>9.1759259259259257E-4</v>
      </c>
      <c r="T72">
        <v>41</v>
      </c>
      <c r="U72">
        <f>SUM(J72,L72,N72,P72,R72,T72)</f>
        <v>254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7"/>
      <c r="AV72" s="17"/>
      <c r="AW72" s="17"/>
      <c r="AX72" s="17"/>
    </row>
    <row r="73" spans="1:50" s="16" customFormat="1" x14ac:dyDescent="0.25">
      <c r="A73" s="29">
        <v>93</v>
      </c>
      <c r="B73" t="s">
        <v>134</v>
      </c>
      <c r="C73" t="s">
        <v>132</v>
      </c>
      <c r="D73" s="3">
        <v>28</v>
      </c>
      <c r="E73" s="28" t="s">
        <v>37</v>
      </c>
      <c r="F73" s="23">
        <v>61</v>
      </c>
      <c r="G73" s="23">
        <v>132</v>
      </c>
      <c r="H73">
        <f>'Bench Scores'!E94</f>
        <v>155</v>
      </c>
      <c r="I73" s="21">
        <f>'Bench Scores'!F94</f>
        <v>1</v>
      </c>
      <c r="J73">
        <v>47</v>
      </c>
      <c r="K73">
        <f>'Sit Up Scores'!D94</f>
        <v>53</v>
      </c>
      <c r="L73">
        <f>(IF(OR($E73="m",$E73="M"),IF(($D73&gt;=20)*($D73&lt;=29),IF($K73&lt;=17,0,IF($K73&gt;62,45+INT(("$e4j3"-C529)/2),$K73-17)),IF(($D73&gt;=30)*($D73&lt;=39),IF($K73&lt;=12,0,IF($K73&gt;57,45+INT(($K73-57)/2),$K73-12)),IF(($D73&gt;=40)*($D73&lt;=49),IF($K73&lt;=7,0,IF($K73&gt;52,45+INT(($K73-52)/2),$K73-7)),IF($D73&gt;=50,IF($K73&lt;=5,0,IF($K73&gt;50,45+INT(($K73-50)/2),$K73-5)),"AGE!")))),IF(OR($E73="f",$E73="F"),IF(($D73&gt;=20)*($D73&lt;=29),IF($K73&lt;=14,0,IF($K73&gt;59,45+INT(($K73-59)/2),$K73-14)),IF(($D73&gt;=30)*($D73&lt;=39),IF($K73&lt;=11,0,IF($K73&gt;56,45+INT(($K73-56)/2),$K73-11)),IF($D73&gt;=40,IF($K73&lt;=5,0,IF($K73&gt;50,45+INT(($K73-50)/2),$K73-5)),"AGE!"))),"Gender!")))</f>
        <v>39</v>
      </c>
      <c r="M73">
        <f>'Sit &amp; Reach Scores'!D94</f>
        <v>43</v>
      </c>
      <c r="N73">
        <f>IF(M73=0,0,(IF(OR($E73="m",$E73="M"),IF(($D73&gt;=20)*($D73&lt;=29),M73-3,IF(($D73&gt;=30)*($D73&lt;=39),M73-1,IF(($D73&gt;=40)*($D73&lt;=49),M73-1,IF($D73&gt;=50,M73+3,"AGE!")))),IF(OR($E73="f",$E73="F"),IF(($D73&gt;=20)*($D73&lt;=29),M73-5,IF(($D73&gt;=30)*($D73&lt;=39),M73-5,IF($D73&gt;=40,M73-1,"AGE!"))),"Gender!"))))</f>
        <v>38</v>
      </c>
      <c r="O73">
        <v>13</v>
      </c>
      <c r="P73">
        <f>(IF(OR($E73="m",$E73="M"),IF(($D73&gt;=20)*($D73&lt;=29),IF($O73=0,0,IF($O73&lt;=19,3*($O73+2),IF($O73=20,65,$O73+45))),IF(($D73&gt;=30)*($D73&lt;=39),IF($O73=0,0,IF($O73&lt;=18,3*($O73+3),IF($O73=19,65,$O73+46))),IF(($D73&gt;=40)*($D73&lt;=49),IF($O73=0,0,IF($O73&lt;=16,3*($O73+5),IF($O73=17,65,$O73+48))),IF($D73&gt;=50,IF($O73=0,0,IF($O73&lt;=15,3*($O73+6),IF($O73=16,65,$O73+49))),"AGE!")))),IF(OR($E73="f",$E73="F"),IF(($D73&gt;=20)*($D73&lt;=29),IF($O73=0,0,IF($O73&lt;=14,3*($O73+7),IF($O73=15,65,$O73+50))),IF(($D73&gt;=30)*($D73&lt;=39),IF($O73=0,0,IF($O73&lt;=14,3*($O73+7),IF($O73=15,65,$O73+50))),IF($D73&gt;=40,IF($O73=0,0,IF($O73&lt;=13,3*($O73+8),IF($O73=14,65,$O73+51))),"AGE!"))),"Gender!")))</f>
        <v>60</v>
      </c>
      <c r="Q73" s="9">
        <f>'1.5 Mile Run Scores'!D94</f>
        <v>1.150462962962963E-2</v>
      </c>
      <c r="R73">
        <f>(IF(OR($E73="m",$E73="M"),IF(($D73&gt;=20)*($D73&lt;=29),LOOKUP(Q73,'[1]XX Run Calc XX'!$A$2:$A$140,'[1]XX Run Calc XX'!$C$2:$C$140),IF(($D73&gt;=30)*($D73&lt;=39),LOOKUP(Q73,'[1]XX Run Calc XX'!$A$2:$A$140,'[1]XX Run Calc XX'!$D$2:$D$140),IF(($D73&gt;=40)*($D73&lt;=49),LOOKUP(Q73,'[1]XX Run Calc XX'!$A$2:$A$140,'[1]XX Run Calc XX'!$E$2:$E$140),IF($D73&gt;=50,LOOKUP(Q73,'[1]XX Run Calc XX'!$A$2:$A$140,'[1]XX Run Calc XX'!$F$2:$F$140),"AGE!")))),IF(OR($E73="f",$E73="F"),IF(($D73&gt;=20)*($D73&lt;=29),LOOKUP(Q73,'[1]XX Run Calc XX'!$A$2:$A$140,'[1]XX Run Calc XX'!$I$2:$I$140),IF(($D73&gt;=30)*($D73&lt;=39),LOOKUP(Q73,'[1]XX Run Calc XX'!$A$2:$A$140,'[1]XX Run Calc XX'!$J$2:$J$140),IF($D73&gt;=40,LOOKUP(Q73,'[1]XX Run Calc XX'!$A$2:$A$140,'[1]XX Run Calc XX'!$K$2:$K$140),"AGE!"))),"Gender!")))</f>
        <v>58</v>
      </c>
      <c r="S73" s="9">
        <f>'Agility Scores'!D94</f>
        <v>1.2449074074074075E-3</v>
      </c>
      <c r="T73">
        <f>LOOKUP($S73,'XX Ag Calc XX'!$A$3:$A$122,'XX Ag Calc XX'!$C$3:$C$122)</f>
        <v>12</v>
      </c>
      <c r="U73">
        <f>SUM(J73,L73,N73,P73,R73,T73)</f>
        <v>254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7"/>
      <c r="AV73" s="17"/>
      <c r="AW73" s="17"/>
      <c r="AX73" s="17"/>
    </row>
    <row r="74" spans="1:50" s="16" customFormat="1" x14ac:dyDescent="0.25">
      <c r="A74" s="29">
        <v>87</v>
      </c>
      <c r="B74" t="s">
        <v>126</v>
      </c>
      <c r="C74" t="s">
        <v>121</v>
      </c>
      <c r="D74" s="3">
        <v>38</v>
      </c>
      <c r="E74" s="28" t="s">
        <v>37</v>
      </c>
      <c r="F74" s="23">
        <v>64</v>
      </c>
      <c r="G74" s="23">
        <v>162.80000000000001</v>
      </c>
      <c r="H74">
        <f>'Bench Scores'!E88</f>
        <v>135</v>
      </c>
      <c r="I74" s="21">
        <f>'Bench Scores'!F88</f>
        <v>0.58441558441558439</v>
      </c>
      <c r="J74">
        <f>IF(H74=0,0,(IF(OR($E74="m",$E74="M"),IF(($D74&gt;=20)*($D74&lt;=29),INT(2*(((100*($H74/$G74))-25)/5)),IF(($D74&gt;=30)*($D74&lt;=39),INT(2*((100*($H74/$G74)-20)/5)),IF(($D74&gt;=40)*($D74&lt;=49),INT(2*((100*($H74/$G74)-10)/5)),IF($D74&gt;=50,INT(2*(((100*($H74/$G74)))/5)),"AGE!")))),IF(OR($E74="f",$E74="F"),IF(($D74&gt;=20)*($D74&lt;=29),INT(2*(((100*($H74/$G74)))/5)),IF(($D74&gt;=30)*($D74&lt;=39),INT(2*((100*($H74/$G74)+5)/5)),IF($D74&gt;=40,INT(2*((100*($H74/$G74)+10)/5)),"AGE!"))),"Gender!"))))</f>
        <v>35</v>
      </c>
      <c r="K74">
        <f>'Sit Up Scores'!D88</f>
        <v>37</v>
      </c>
      <c r="L74">
        <f>(IF(OR($E74="m",$E74="M"),IF(($D74&gt;=20)*($D74&lt;=29),IF($K74&lt;=17,0,IF($K74&gt;62,45+INT(("$e4j3"-C530)/2),$K74-17)),IF(($D74&gt;=30)*($D74&lt;=39),IF($K74&lt;=12,0,IF($K74&gt;57,45+INT(($K74-57)/2),$K74-12)),IF(($D74&gt;=40)*($D74&lt;=49),IF($K74&lt;=7,0,IF($K74&gt;52,45+INT(($K74-52)/2),$K74-7)),IF($D74&gt;=50,IF($K74&lt;=5,0,IF($K74&gt;50,45+INT(($K74-50)/2),$K74-5)),"AGE!")))),IF(OR($E74="f",$E74="F"),IF(($D74&gt;=20)*($D74&lt;=29),IF($K74&lt;=14,0,IF($K74&gt;59,45+INT(($K74-59)/2),$K74-14)),IF(($D74&gt;=30)*($D74&lt;=39),IF($K74&lt;=11,0,IF($K74&gt;56,45+INT(($K74-56)/2),$K74-11)),IF($D74&gt;=40,IF($K74&lt;=5,0,IF($K74&gt;50,45+INT(($K74-50)/2),$K74-5)),"AGE!"))),"Gender!")))</f>
        <v>26</v>
      </c>
      <c r="M74">
        <f>'Sit &amp; Reach Scores'!D88</f>
        <v>44</v>
      </c>
      <c r="N74">
        <f>IF(M74=0,0,(IF(OR($E74="m",$E74="M"),IF(($D74&gt;=20)*($D74&lt;=29),M74-3,IF(($D74&gt;=30)*($D74&lt;=39),M74-1,IF(($D74&gt;=40)*($D74&lt;=49),M74-1,IF($D74&gt;=50,M74+3,"AGE!")))),IF(OR($E74="f",$E74="F"),IF(($D74&gt;=20)*($D74&lt;=29),M74-5,IF(($D74&gt;=30)*($D74&lt;=39),M74-5,IF($D74&gt;=40,M74-1,"AGE!"))),"Gender!"))))</f>
        <v>39</v>
      </c>
      <c r="O74">
        <f>'Pull Up Scores'!D88</f>
        <v>6</v>
      </c>
      <c r="P74">
        <f>(IF(OR($E74="m",$E74="M"),IF(($D74&gt;=20)*($D74&lt;=29),IF($O74=0,0,IF($O74&lt;=19,3*($O74+2),IF($O74=20,65,$O74+45))),IF(($D74&gt;=30)*($D74&lt;=39),IF($O74=0,0,IF($O74&lt;=18,3*($O74+3),IF($O74=19,65,$O74+46))),IF(($D74&gt;=40)*($D74&lt;=49),IF($O74=0,0,IF($O74&lt;=16,3*($O74+5),IF($O74=17,65,$O74+48))),IF($D74&gt;=50,IF($O74=0,0,IF($O74&lt;=15,3*($O74+6),IF($O74=16,65,$O74+49))),"AGE!")))),IF(OR($E74="f",$E74="F"),IF(($D74&gt;=20)*($D74&lt;=29),IF($O74=0,0,IF($O74&lt;=14,3*($O74+7),IF($O74=15,65,$O74+50))),IF(($D74&gt;=30)*($D74&lt;=39),IF($O74=0,0,IF($O74&lt;=14,3*($O74+7),IF($O74=15,65,$O74+50))),IF($D74&gt;=40,IF($O74=0,0,IF($O74&lt;=13,3*($O74+8),IF($O74=14,65,$O74+51))),"AGE!"))),"Gender!")))</f>
        <v>39</v>
      </c>
      <c r="Q74" s="9">
        <f>'1.5 Mile Run Scores'!D88</f>
        <v>8.1944444444444452E-3</v>
      </c>
      <c r="R74">
        <f>(IF(OR($E74="m",$E74="M"),IF(($D74&gt;=20)*($D74&lt;=29),LOOKUP(Q74,'[1]XX Run Calc XX'!$A$2:$A$140,'[1]XX Run Calc XX'!$C$2:$C$140),IF(($D74&gt;=30)*($D74&lt;=39),LOOKUP(Q74,'[1]XX Run Calc XX'!$A$2:$A$140,'[1]XX Run Calc XX'!$D$2:$D$140),IF(($D74&gt;=40)*($D74&lt;=49),LOOKUP(Q74,'[1]XX Run Calc XX'!$A$2:$A$140,'[1]XX Run Calc XX'!$E$2:$E$140),IF($D74&gt;=50,LOOKUP(Q74,'[1]XX Run Calc XX'!$A$2:$A$140,'[1]XX Run Calc XX'!$F$2:$F$140),"AGE!")))),IF(OR($E74="f",$E74="F"),IF(($D74&gt;=20)*($D74&lt;=29),LOOKUP(Q74,'[1]XX Run Calc XX'!$A$2:$A$140,'[1]XX Run Calc XX'!$I$2:$I$140),IF(($D74&gt;=30)*($D74&lt;=39),LOOKUP(Q74,'[1]XX Run Calc XX'!$A$2:$A$140,'[1]XX Run Calc XX'!$J$2:$J$140),IF($D74&gt;=40,LOOKUP(Q74,'[1]XX Run Calc XX'!$A$2:$A$140,'[1]XX Run Calc XX'!$K$2:$K$140),"AGE!"))),"Gender!")))</f>
        <v>89</v>
      </c>
      <c r="S74" s="9">
        <f>'Agility Scores'!D88</f>
        <v>1.1049768518518518E-3</v>
      </c>
      <c r="T74">
        <v>25</v>
      </c>
      <c r="U74">
        <f>SUM(J74,L74,N74,P74,R74,T74)</f>
        <v>253</v>
      </c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7"/>
      <c r="AV74" s="17"/>
      <c r="AW74" s="17"/>
      <c r="AX74" s="17"/>
    </row>
    <row r="75" spans="1:50" s="16" customFormat="1" x14ac:dyDescent="0.25">
      <c r="A75" s="29">
        <v>7</v>
      </c>
      <c r="B75" t="s">
        <v>30</v>
      </c>
      <c r="C75" t="s">
        <v>29</v>
      </c>
      <c r="D75" s="3">
        <v>27</v>
      </c>
      <c r="E75" s="28" t="s">
        <v>23</v>
      </c>
      <c r="F75" s="23">
        <v>70</v>
      </c>
      <c r="G75" s="23">
        <v>168</v>
      </c>
      <c r="H75">
        <f>'Bench Scores'!E8</f>
        <v>225</v>
      </c>
      <c r="I75" s="21">
        <f>'Bench Scores'!F8</f>
        <v>1.1306532663316582</v>
      </c>
      <c r="J75">
        <f>IF(H75=0,0,(IF(OR($E75="m",$E75="M"),IF(($D75&gt;=20)*($D75&lt;=29),INT(2*(((100*($H75/$G75))-25)/5)),IF(($D75&gt;=30)*($D75&lt;=39),INT(2*((100*($H75/$G75)-20)/5)),IF(($D75&gt;=40)*($D75&lt;=49),INT(2*((100*($H75/$G75)-10)/5)),IF($D75&gt;=50,INT(2*(((100*($H75/$G75)))/5)),"AGE!")))),IF(OR($E75="f",$E75="F"),IF(($D75&gt;=20)*($D75&lt;=29),INT(2*(((100*($H75/$G75)))/5)),IF(($D75&gt;=30)*($D75&lt;=39),INT(2*((100*($H75/$G75)+5)/5)),IF($D75&gt;=40,INT(2*((100*($H75/$G75)+10)/5)),"AGE!"))),"Gender!"))))</f>
        <v>43</v>
      </c>
      <c r="K75">
        <f>'Sit Up Scores'!D8</f>
        <v>50</v>
      </c>
      <c r="L75">
        <f>(IF(OR($E75="m",$E75="M"),IF(($D75&gt;=20)*($D75&lt;=29),IF($K75&lt;=17,0,IF($K75&gt;62,45+INT(("$e4j3"-C531)/2),$K75-17)),IF(($D75&gt;=30)*($D75&lt;=39),IF($K75&lt;=12,0,IF($K75&gt;57,45+INT(($K75-57)/2),$K75-12)),IF(($D75&gt;=40)*($D75&lt;=49),IF($K75&lt;=7,0,IF($K75&gt;52,45+INT(($K75-52)/2),$K75-7)),IF($D75&gt;=50,IF($K75&lt;=5,0,IF($K75&gt;50,45+INT(($K75-50)/2),$K75-5)),"AGE!")))),IF(OR($E75="f",$E75="F"),IF(($D75&gt;=20)*($D75&lt;=29),IF($K75&lt;=14,0,IF($K75&gt;59,45+INT(($K75-59)/2),$K75-14)),IF(($D75&gt;=30)*($D75&lt;=39),IF($K75&lt;=11,0,IF($K75&gt;56,45+INT(($K75-56)/2),$K75-11)),IF($D75&gt;=40,IF($K75&lt;=5,0,IF($K75&gt;50,45+INT(($K75-50)/2),$K75-5)),"AGE!"))),"Gender!")))</f>
        <v>33</v>
      </c>
      <c r="M75">
        <f>'Sit &amp; Reach Scores'!D8</f>
        <v>23</v>
      </c>
      <c r="N75">
        <f>IF(M75=0,0,(IF(OR($E75="m",$E75="M"),IF(($D75&gt;=20)*($D75&lt;=29),M75-3,IF(($D75&gt;=30)*($D75&lt;=39),M75-1,IF(($D75&gt;=40)*($D75&lt;=49),M75-1,IF($D75&gt;=50,M75+3,"AGE!")))),IF(OR($E75="f",$E75="F"),IF(($D75&gt;=20)*($D75&lt;=29),M75-5,IF(($D75&gt;=30)*($D75&lt;=39),M75-5,IF($D75&gt;=40,M75-1,"AGE!"))),"Gender!"))))</f>
        <v>20</v>
      </c>
      <c r="O75">
        <f>'Pull Up Scores'!D8</f>
        <v>16</v>
      </c>
      <c r="P75">
        <f>(IF(OR($E75="m",$E75="M"),IF(($D75&gt;=20)*($D75&lt;=29),IF($O75=0,0,IF($O75&lt;=19,3*($O75+2),IF($O75=20,65,$O75+45))),IF(($D75&gt;=30)*($D75&lt;=39),IF($O75=0,0,IF($O75&lt;=18,3*($O75+3),IF($O75=19,65,$O75+46))),IF(($D75&gt;=40)*($D75&lt;=49),IF($O75=0,0,IF($O75&lt;=16,3*($O75+5),IF($O75=17,65,$O75+48))),IF($D75&gt;=50,IF($O75=0,0,IF($O75&lt;=15,3*($O75+6),IF($O75=16,65,$O75+49))),"AGE!")))),IF(OR($E75="f",$E75="F"),IF(($D75&gt;=20)*($D75&lt;=29),IF($O75=0,0,IF($O75&lt;=14,3*($O75+7),IF($O75=15,65,$O75+50))),IF(($D75&gt;=30)*($D75&lt;=39),IF($O75=0,0,IF($O75&lt;=14,3*($O75+7),IF($O75=15,65,$O75+50))),IF($D75&gt;=40,IF($O75=0,0,IF($O75&lt;=13,3*($O75+8),IF($O75=14,65,$O75+51))),"AGE!"))),"Gender!")))</f>
        <v>54</v>
      </c>
      <c r="Q75" s="9">
        <f>'1.5 Mile Run Scores'!D8</f>
        <v>8.7847222222222215E-3</v>
      </c>
      <c r="R75">
        <f>(IF(OR($E75="m",$E75="M"),IF(($D75&gt;=20)*($D75&lt;=29),LOOKUP(Q75,'[1]XX Run Calc XX'!$A$2:$A$140,'[1]XX Run Calc XX'!$C$2:$C$140),IF(($D75&gt;=30)*($D75&lt;=39),LOOKUP(Q75,'[1]XX Run Calc XX'!$A$2:$A$140,'[1]XX Run Calc XX'!$D$2:$D$140),IF(($D75&gt;=40)*($D75&lt;=49),LOOKUP(Q75,'[1]XX Run Calc XX'!$A$2:$A$140,'[1]XX Run Calc XX'!$E$2:$E$140),IF($D75&gt;=50,LOOKUP(Q75,'[1]XX Run Calc XX'!$A$2:$A$140,'[1]XX Run Calc XX'!$F$2:$F$140),"AGE!")))),IF(OR($E75="f",$E75="F"),IF(($D75&gt;=20)*($D75&lt;=29),LOOKUP(Q75,'[1]XX Run Calc XX'!$A$2:$A$140,'[1]XX Run Calc XX'!$I$2:$I$140),IF(($D75&gt;=30)*($D75&lt;=39),LOOKUP(Q75,'[1]XX Run Calc XX'!$A$2:$A$140,'[1]XX Run Calc XX'!$J$2:$J$140),IF($D75&gt;=40,LOOKUP(Q75,'[1]XX Run Calc XX'!$A$2:$A$140,'[1]XX Run Calc XX'!$K$2:$K$140),"AGE!"))),"Gender!")))</f>
        <v>72</v>
      </c>
      <c r="S75" s="9">
        <f>'Agility Scores'!D8</f>
        <v>1.0438657407407408E-3</v>
      </c>
      <c r="T75">
        <v>30</v>
      </c>
      <c r="U75">
        <f>SUM(J75,L75,N75,P75,R75,T75)</f>
        <v>252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7"/>
      <c r="AV75" s="17"/>
      <c r="AW75" s="17"/>
      <c r="AX75" s="17"/>
    </row>
    <row r="76" spans="1:50" s="16" customFormat="1" x14ac:dyDescent="0.25">
      <c r="A76" s="29">
        <v>49</v>
      </c>
      <c r="B76" t="s">
        <v>81</v>
      </c>
      <c r="C76" t="s">
        <v>80</v>
      </c>
      <c r="D76" s="3">
        <v>28</v>
      </c>
      <c r="E76" s="28" t="s">
        <v>23</v>
      </c>
      <c r="F76" s="23">
        <v>67</v>
      </c>
      <c r="G76" s="23">
        <v>196</v>
      </c>
      <c r="H76">
        <f>'Bench Scores'!E50</f>
        <v>245</v>
      </c>
      <c r="I76" s="21">
        <f>'Bench Scores'!F50</f>
        <v>1.5049140049140048</v>
      </c>
      <c r="J76">
        <f>IF(H76=0,0,(IF(OR($E76="m",$E76="M"),IF(($D76&gt;=20)*($D76&lt;=29),INT(2*(((100*($H76/$G76))-25)/5)),IF(($D76&gt;=30)*($D76&lt;=39),INT(2*((100*($H76/$G76)-20)/5)),IF(($D76&gt;=40)*($D76&lt;=49),INT(2*((100*($H76/$G76)-10)/5)),IF($D76&gt;=50,INT(2*(((100*($H76/$G76)))/5)),"AGE!")))),IF(OR($E76="f",$E76="F"),IF(($D76&gt;=20)*($D76&lt;=29),INT(2*(((100*($H76/$G76)))/5)),IF(($D76&gt;=30)*($D76&lt;=39),INT(2*((100*($H76/$G76)+5)/5)),IF($D76&gt;=40,INT(2*((100*($H76/$G76)+10)/5)),"AGE!"))),"Gender!"))))</f>
        <v>40</v>
      </c>
      <c r="K76">
        <f>'Sit Up Scores'!D50</f>
        <v>47</v>
      </c>
      <c r="L76">
        <f>(IF(OR($E76="m",$E76="M"),IF(($D76&gt;=20)*($D76&lt;=29),IF($K76&lt;=17,0,IF($K76&gt;62,45+INT(("$e4j3"-C532)/2),$K76-17)),IF(($D76&gt;=30)*($D76&lt;=39),IF($K76&lt;=12,0,IF($K76&gt;57,45+INT(($K76-57)/2),$K76-12)),IF(($D76&gt;=40)*($D76&lt;=49),IF($K76&lt;=7,0,IF($K76&gt;52,45+INT(($K76-52)/2),$K76-7)),IF($D76&gt;=50,IF($K76&lt;=5,0,IF($K76&gt;50,45+INT(($K76-50)/2),$K76-5)),"AGE!")))),IF(OR($E76="f",$E76="F"),IF(($D76&gt;=20)*($D76&lt;=29),IF($K76&lt;=14,0,IF($K76&gt;59,45+INT(($K76-59)/2),$K76-14)),IF(($D76&gt;=30)*($D76&lt;=39),IF($K76&lt;=11,0,IF($K76&gt;56,45+INT(($K76-56)/2),$K76-11)),IF($D76&gt;=40,IF($K76&lt;=5,0,IF($K76&gt;50,45+INT(($K76-50)/2),$K76-5)),"AGE!"))),"Gender!")))</f>
        <v>30</v>
      </c>
      <c r="M76">
        <f>'Sit &amp; Reach Scores'!D50</f>
        <v>40</v>
      </c>
      <c r="N76">
        <f>IF(M76=0,0,(IF(OR($E76="m",$E76="M"),IF(($D76&gt;=20)*($D76&lt;=29),M76-3,IF(($D76&gt;=30)*($D76&lt;=39),M76-1,IF(($D76&gt;=40)*($D76&lt;=49),M76-1,IF($D76&gt;=50,M76+3,"AGE!")))),IF(OR($E76="f",$E76="F"),IF(($D76&gt;=20)*($D76&lt;=29),M76-5,IF(($D76&gt;=30)*($D76&lt;=39),M76-5,IF($D76&gt;=40,M76-1,"AGE!"))),"Gender!"))))</f>
        <v>37</v>
      </c>
      <c r="O76">
        <f>'Pull Up Scores'!D50</f>
        <v>9</v>
      </c>
      <c r="P76">
        <f>(IF(OR($E76="m",$E76="M"),IF(($D76&gt;=20)*($D76&lt;=29),IF($O76=0,0,IF($O76&lt;=19,3*($O76+2),IF($O76=20,65,$O76+45))),IF(($D76&gt;=30)*($D76&lt;=39),IF($O76=0,0,IF($O76&lt;=18,3*($O76+3),IF($O76=19,65,$O76+46))),IF(($D76&gt;=40)*($D76&lt;=49),IF($O76=0,0,IF($O76&lt;=16,3*($O76+5),IF($O76=17,65,$O76+48))),IF($D76&gt;=50,IF($O76=0,0,IF($O76&lt;=15,3*($O76+6),IF($O76=16,65,$O76+49))),"AGE!")))),IF(OR($E76="f",$E76="F"),IF(($D76&gt;=20)*($D76&lt;=29),IF($O76=0,0,IF($O76&lt;=14,3*($O76+7),IF($O76=15,65,$O76+50))),IF(($D76&gt;=30)*($D76&lt;=39),IF($O76=0,0,IF($O76&lt;=14,3*($O76+7),IF($O76=15,65,$O76+50))),IF($D76&gt;=40,IF($O76=0,0,IF($O76&lt;=13,3*($O76+8),IF($O76=14,65,$O76+51))),"AGE!"))),"Gender!")))</f>
        <v>33</v>
      </c>
      <c r="Q76" s="9">
        <f>'1.5 Mile Run Scores'!D50</f>
        <v>8.2986111111111108E-3</v>
      </c>
      <c r="R76">
        <f>(IF(OR($E76="m",$E76="M"),IF(($D76&gt;=20)*($D76&lt;=29),LOOKUP(Q76,'[1]XX Run Calc XX'!$A$2:$A$140,'[1]XX Run Calc XX'!$C$2:$C$140),IF(($D76&gt;=30)*($D76&lt;=39),LOOKUP(Q76,'[1]XX Run Calc XX'!$A$2:$A$140,'[1]XX Run Calc XX'!$D$2:$D$140),IF(($D76&gt;=40)*($D76&lt;=49),LOOKUP(Q76,'[1]XX Run Calc XX'!$A$2:$A$140,'[1]XX Run Calc XX'!$E$2:$E$140),IF($D76&gt;=50,LOOKUP(Q76,'[1]XX Run Calc XX'!$A$2:$A$140,'[1]XX Run Calc XX'!$F$2:$F$140),"AGE!")))),IF(OR($E76="f",$E76="F"),IF(($D76&gt;=20)*($D76&lt;=29),LOOKUP(Q76,'[1]XX Run Calc XX'!$A$2:$A$140,'[1]XX Run Calc XX'!$I$2:$I$140),IF(($D76&gt;=30)*($D76&lt;=39),LOOKUP(Q76,'[1]XX Run Calc XX'!$A$2:$A$140,'[1]XX Run Calc XX'!$J$2:$J$140),IF($D76&gt;=40,LOOKUP(Q76,'[1]XX Run Calc XX'!$A$2:$A$140,'[1]XX Run Calc XX'!$K$2:$K$140),"AGE!"))),"Gender!")))</f>
        <v>76</v>
      </c>
      <c r="S76" s="9">
        <f>'Agility Scores'!D50</f>
        <v>9.7951388888888893E-4</v>
      </c>
      <c r="T76">
        <f>LOOKUP($S76,'XX Ag Calc XX'!$A$3:$A$122,'XX Ag Calc XX'!$C$3:$C$122)</f>
        <v>35</v>
      </c>
      <c r="U76">
        <f>SUM(J76,L76,N76,P76,R76,T76)</f>
        <v>251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7"/>
      <c r="AV76" s="17"/>
      <c r="AW76" s="17"/>
      <c r="AX76" s="17"/>
    </row>
    <row r="77" spans="1:50" s="16" customFormat="1" x14ac:dyDescent="0.25">
      <c r="A77" s="29">
        <v>59</v>
      </c>
      <c r="B77" t="s">
        <v>92</v>
      </c>
      <c r="C77" t="s">
        <v>85</v>
      </c>
      <c r="D77" s="3">
        <v>34</v>
      </c>
      <c r="E77" s="28" t="s">
        <v>23</v>
      </c>
      <c r="F77" s="23">
        <v>71</v>
      </c>
      <c r="G77" s="23">
        <v>252.4</v>
      </c>
      <c r="H77">
        <f>'Bench Scores'!E60</f>
        <v>375</v>
      </c>
      <c r="I77" s="21">
        <f>'Bench Scores'!F60</f>
        <v>2.256317689530686</v>
      </c>
      <c r="J77">
        <f>IF(H77=0,0,(IF(OR($E77="m",$E77="M"),IF(($D77&gt;=20)*($D77&lt;=29),INT(2*(((100*($H77/$G77))-25)/5)),IF(($D77&gt;=30)*($D77&lt;=39),INT(2*((100*($H77/$G77)-20)/5)),IF(($D77&gt;=40)*($D77&lt;=49),INT(2*((100*($H77/$G77)-10)/5)),IF($D77&gt;=50,INT(2*(((100*($H77/$G77)))/5)),"AGE!")))),IF(OR($E77="f",$E77="F"),IF(($D77&gt;=20)*($D77&lt;=29),INT(2*(((100*($H77/$G77)))/5)),IF(($D77&gt;=30)*($D77&lt;=39),INT(2*((100*($H77/$G77)+5)/5)),IF($D77&gt;=40,INT(2*((100*($H77/$G77)+10)/5)),"AGE!"))),"Gender!"))))</f>
        <v>51</v>
      </c>
      <c r="K77">
        <f>'Sit Up Scores'!D60</f>
        <v>44</v>
      </c>
      <c r="L77">
        <f>(IF(OR($E77="m",$E77="M"),IF(($D77&gt;=20)*($D77&lt;=29),IF($K77&lt;=17,0,IF($K77&gt;62,45+INT(("$e4j3"-C533)/2),$K77-17)),IF(($D77&gt;=30)*($D77&lt;=39),IF($K77&lt;=12,0,IF($K77&gt;57,45+INT(($K77-57)/2),$K77-12)),IF(($D77&gt;=40)*($D77&lt;=49),IF($K77&lt;=7,0,IF($K77&gt;52,45+INT(($K77-52)/2),$K77-7)),IF($D77&gt;=50,IF($K77&lt;=5,0,IF($K77&gt;50,45+INT(($K77-50)/2),$K77-5)),"AGE!")))),IF(OR($E77="f",$E77="F"),IF(($D77&gt;=20)*($D77&lt;=29),IF($K77&lt;=14,0,IF($K77&gt;59,45+INT(($K77-59)/2),$K77-14)),IF(($D77&gt;=30)*($D77&lt;=39),IF($K77&lt;=11,0,IF($K77&gt;56,45+INT(($K77-56)/2),$K77-11)),IF($D77&gt;=40,IF($K77&lt;=5,0,IF($K77&gt;50,45+INT(($K77-50)/2),$K77-5)),"AGE!"))),"Gender!")))</f>
        <v>32</v>
      </c>
      <c r="M77">
        <f>'Sit &amp; Reach Scores'!D60</f>
        <v>27</v>
      </c>
      <c r="N77">
        <f>IF(M77=0,0,(IF(OR($E77="m",$E77="M"),IF(($D77&gt;=20)*($D77&lt;=29),M77-3,IF(($D77&gt;=30)*($D77&lt;=39),M77-1,IF(($D77&gt;=40)*($D77&lt;=49),M77-1,IF($D77&gt;=50,M77+3,"AGE!")))),IF(OR($E77="f",$E77="F"),IF(($D77&gt;=20)*($D77&lt;=29),M77-5,IF(($D77&gt;=30)*($D77&lt;=39),M77-5,IF($D77&gt;=40,M77-1,"AGE!"))),"Gender!"))))</f>
        <v>26</v>
      </c>
      <c r="O77">
        <f>'Pull Up Scores'!D60</f>
        <v>13</v>
      </c>
      <c r="P77">
        <f>(IF(OR($E77="m",$E77="M"),IF(($D77&gt;=20)*($D77&lt;=29),IF($O77=0,0,IF($O77&lt;=19,3*($O77+2),IF($O77=20,65,$O77+45))),IF(($D77&gt;=30)*($D77&lt;=39),IF($O77=0,0,IF($O77&lt;=18,3*($O77+3),IF($O77=19,65,$O77+46))),IF(($D77&gt;=40)*($D77&lt;=49),IF($O77=0,0,IF($O77&lt;=16,3*($O77+5),IF($O77=17,65,$O77+48))),IF($D77&gt;=50,IF($O77=0,0,IF($O77&lt;=15,3*($O77+6),IF($O77=16,65,$O77+49))),"AGE!")))),IF(OR($E77="f",$E77="F"),IF(($D77&gt;=20)*($D77&lt;=29),IF($O77=0,0,IF($O77&lt;=14,3*($O77+7),IF($O77=15,65,$O77+50))),IF(($D77&gt;=30)*($D77&lt;=39),IF($O77=0,0,IF($O77&lt;=14,3*($O77+7),IF($O77=15,65,$O77+50))),IF($D77&gt;=40,IF($O77=0,0,IF($O77&lt;=13,3*($O77+8),IF($O77=14,65,$O77+51))),"AGE!"))),"Gender!")))</f>
        <v>48</v>
      </c>
      <c r="Q77" s="9">
        <f>'1.5 Mile Run Scores'!D60</f>
        <v>1.0555555555555556E-2</v>
      </c>
      <c r="R77">
        <f>(IF(OR($E77="m",$E77="M"),IF(($D77&gt;=20)*($D77&lt;=29),LOOKUP(Q77,'[1]XX Run Calc XX'!$A$2:$A$140,'[1]XX Run Calc XX'!$C$2:$C$140),IF(($D77&gt;=30)*($D77&lt;=39),LOOKUP(Q77,'[1]XX Run Calc XX'!$A$2:$A$140,'[1]XX Run Calc XX'!$D$2:$D$140),IF(($D77&gt;=40)*($D77&lt;=49),LOOKUP(Q77,'[1]XX Run Calc XX'!$A$2:$A$140,'[1]XX Run Calc XX'!$E$2:$E$140),IF($D77&gt;=50,LOOKUP(Q77,'[1]XX Run Calc XX'!$A$2:$A$140,'[1]XX Run Calc XX'!$F$2:$F$140),"AGE!")))),IF(OR($E77="f",$E77="F"),IF(($D77&gt;=20)*($D77&lt;=29),LOOKUP(Q77,'[1]XX Run Calc XX'!$A$2:$A$140,'[1]XX Run Calc XX'!$I$2:$I$140),IF(($D77&gt;=30)*($D77&lt;=39),LOOKUP(Q77,'[1]XX Run Calc XX'!$A$2:$A$140,'[1]XX Run Calc XX'!$J$2:$J$140),IF($D77&gt;=40,LOOKUP(Q77,'[1]XX Run Calc XX'!$A$2:$A$140,'[1]XX Run Calc XX'!$K$2:$K$140),"AGE!"))),"Gender!")))</f>
        <v>60</v>
      </c>
      <c r="S77" s="9">
        <f>'Agility Scores'!D60</f>
        <v>1.0883101851851852E-3</v>
      </c>
      <c r="T77">
        <v>26</v>
      </c>
      <c r="U77">
        <f>SUM(J77,L77,N77,P77,R77,T77)</f>
        <v>243</v>
      </c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7"/>
      <c r="AV77" s="17"/>
      <c r="AW77" s="17"/>
      <c r="AX77" s="17"/>
    </row>
    <row r="78" spans="1:50" s="16" customFormat="1" x14ac:dyDescent="0.25">
      <c r="A78" s="29">
        <v>78</v>
      </c>
      <c r="B78" t="s">
        <v>116</v>
      </c>
      <c r="C78" t="s">
        <v>114</v>
      </c>
      <c r="D78" s="3">
        <v>23</v>
      </c>
      <c r="E78" s="28" t="s">
        <v>23</v>
      </c>
      <c r="F78" s="23">
        <v>77</v>
      </c>
      <c r="G78" s="23">
        <v>232</v>
      </c>
      <c r="H78">
        <f>'Bench Scores'!E79</f>
        <v>275</v>
      </c>
      <c r="I78" s="21">
        <f>'Bench Scores'!F79</f>
        <v>1.3285024154589371</v>
      </c>
      <c r="J78">
        <f>IF(H78=0,0,(IF(OR($E78="m",$E78="M"),IF(($D78&gt;=20)*($D78&lt;=29),INT(2*(((100*($H78/$G78))-25)/5)),IF(($D78&gt;=30)*($D78&lt;=39),INT(2*((100*($H78/$G78)-20)/5)),IF(($D78&gt;=40)*($D78&lt;=49),INT(2*((100*($H78/$G78)-10)/5)),IF($D78&gt;=50,INT(2*(((100*($H78/$G78)))/5)),"AGE!")))),IF(OR($E78="f",$E78="F"),IF(($D78&gt;=20)*($D78&lt;=29),INT(2*(((100*($H78/$G78)))/5)),IF(($D78&gt;=30)*($D78&lt;=39),INT(2*((100*($H78/$G78)+5)/5)),IF($D78&gt;=40,INT(2*((100*($H78/$G78)+10)/5)),"AGE!"))),"Gender!"))))</f>
        <v>37</v>
      </c>
      <c r="K78">
        <f>'Sit Up Scores'!D79</f>
        <v>33</v>
      </c>
      <c r="L78">
        <f>(IF(OR($E78="m",$E78="M"),IF(($D78&gt;=20)*($D78&lt;=29),IF($K78&lt;=17,0,IF($K78&gt;62,45+INT(("$e4j3"-C534)/2),$K78-17)),IF(($D78&gt;=30)*($D78&lt;=39),IF($K78&lt;=12,0,IF($K78&gt;57,45+INT(($K78-57)/2),$K78-12)),IF(($D78&gt;=40)*($D78&lt;=49),IF($K78&lt;=7,0,IF($K78&gt;52,45+INT(($K78-52)/2),$K78-7)),IF($D78&gt;=50,IF($K78&lt;=5,0,IF($K78&gt;50,45+INT(($K78-50)/2),$K78-5)),"AGE!")))),IF(OR($E78="f",$E78="F"),IF(($D78&gt;=20)*($D78&lt;=29),IF($K78&lt;=14,0,IF($K78&gt;59,45+INT(($K78-59)/2),$K78-14)),IF(($D78&gt;=30)*($D78&lt;=39),IF($K78&lt;=11,0,IF($K78&gt;56,45+INT(($K78-56)/2),$K78-11)),IF($D78&gt;=40,IF($K78&lt;=5,0,IF($K78&gt;50,45+INT(($K78-50)/2),$K78-5)),"AGE!"))),"Gender!")))</f>
        <v>16</v>
      </c>
      <c r="M78">
        <f>'Sit &amp; Reach Scores'!D79</f>
        <v>39</v>
      </c>
      <c r="N78">
        <f>IF(M78=0,0,(IF(OR($E78="m",$E78="M"),IF(($D78&gt;=20)*($D78&lt;=29),M78-3,IF(($D78&gt;=30)*($D78&lt;=39),M78-1,IF(($D78&gt;=40)*($D78&lt;=49),M78-1,IF($D78&gt;=50,M78+3,"AGE!")))),IF(OR($E78="f",$E78="F"),IF(($D78&gt;=20)*($D78&lt;=29),M78-5,IF(($D78&gt;=30)*($D78&lt;=39),M78-5,IF($D78&gt;=40,M78-1,"AGE!"))),"Gender!"))))</f>
        <v>36</v>
      </c>
      <c r="O78">
        <f>'Pull Up Scores'!D79</f>
        <v>10</v>
      </c>
      <c r="P78">
        <f>(IF(OR($E78="m",$E78="M"),IF(($D78&gt;=20)*($D78&lt;=29),IF($O78=0,0,IF($O78&lt;=19,3*($O78+2),IF($O78=20,65,$O78+45))),IF(($D78&gt;=30)*($D78&lt;=39),IF($O78=0,0,IF($O78&lt;=18,3*($O78+3),IF($O78=19,65,$O78+46))),IF(($D78&gt;=40)*($D78&lt;=49),IF($O78=0,0,IF($O78&lt;=16,3*($O78+5),IF($O78=17,65,$O78+48))),IF($D78&gt;=50,IF($O78=0,0,IF($O78&lt;=15,3*($O78+6),IF($O78=16,65,$O78+49))),"AGE!")))),IF(OR($E78="f",$E78="F"),IF(($D78&gt;=20)*($D78&lt;=29),IF($O78=0,0,IF($O78&lt;=14,3*($O78+7),IF($O78=15,65,$O78+50))),IF(($D78&gt;=30)*($D78&lt;=39),IF($O78=0,0,IF($O78&lt;=14,3*($O78+7),IF($O78=15,65,$O78+50))),IF($D78&gt;=40,IF($O78=0,0,IF($O78&lt;=13,3*($O78+8),IF($O78=14,65,$O78+51))),"AGE!"))),"Gender!")))</f>
        <v>36</v>
      </c>
      <c r="Q78" s="9">
        <f>'1.5 Mile Run Scores'!D79</f>
        <v>7.4074074074074077E-3</v>
      </c>
      <c r="R78">
        <v>83</v>
      </c>
      <c r="S78" s="9">
        <f>'Agility Scores'!D79</f>
        <v>9.849537037037036E-4</v>
      </c>
      <c r="T78">
        <v>35</v>
      </c>
      <c r="U78">
        <f>SUM(J78,L78,N78,P78,R78,T78)</f>
        <v>243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7"/>
      <c r="AV78" s="17"/>
      <c r="AW78" s="17"/>
      <c r="AX78" s="17"/>
    </row>
    <row r="79" spans="1:50" s="20" customFormat="1" x14ac:dyDescent="0.25">
      <c r="A79" s="29">
        <v>15</v>
      </c>
      <c r="B79" t="s">
        <v>40</v>
      </c>
      <c r="C79" t="s">
        <v>36</v>
      </c>
      <c r="D79" s="3">
        <v>31</v>
      </c>
      <c r="E79" s="28" t="s">
        <v>23</v>
      </c>
      <c r="F79" s="23">
        <v>70</v>
      </c>
      <c r="G79" s="23">
        <v>213</v>
      </c>
      <c r="H79">
        <f>'Bench Scores'!E16</f>
        <v>245</v>
      </c>
      <c r="I79" s="21">
        <f>'Bench Scores'!F16</f>
        <v>1.4244186046511629</v>
      </c>
      <c r="J79">
        <f>IF(H79=0,0,(IF(OR($E79="m",$E79="M"),IF(($D79&gt;=20)*($D79&lt;=29),INT(2*(((100*($H79/$G79))-25)/5)),IF(($D79&gt;=30)*($D79&lt;=39),INT(2*((100*($H79/$G79)-20)/5)),IF(($D79&gt;=40)*($D79&lt;=49),INT(2*((100*($H79/$G79)-10)/5)),IF($D79&gt;=50,INT(2*(((100*($H79/$G79)))/5)),"AGE!")))),IF(OR($E79="f",$E79="F"),IF(($D79&gt;=20)*($D79&lt;=29),INT(2*(((100*($H79/$G79)))/5)),IF(($D79&gt;=30)*($D79&lt;=39),INT(2*((100*($H79/$G79)+5)/5)),IF($D79&gt;=40,INT(2*((100*($H79/$G79)+10)/5)),"AGE!"))),"Gender!"))))</f>
        <v>38</v>
      </c>
      <c r="K79">
        <f>'Sit Up Scores'!D16</f>
        <v>50</v>
      </c>
      <c r="L79">
        <f>(IF(OR($E79="m",$E79="M"),IF(($D79&gt;=20)*($D79&lt;=29),IF($K79&lt;=17,0,IF($K79&gt;62,45+INT(("$e4j3"-C535)/2),$K79-17)),IF(($D79&gt;=30)*($D79&lt;=39),IF($K79&lt;=12,0,IF($K79&gt;57,45+INT(($K79-57)/2),$K79-12)),IF(($D79&gt;=40)*($D79&lt;=49),IF($K79&lt;=7,0,IF($K79&gt;52,45+INT(($K79-52)/2),$K79-7)),IF($D79&gt;=50,IF($K79&lt;=5,0,IF($K79&gt;50,45+INT(($K79-50)/2),$K79-5)),"AGE!")))),IF(OR($E79="f",$E79="F"),IF(($D79&gt;=20)*($D79&lt;=29),IF($K79&lt;=14,0,IF($K79&gt;59,45+INT(($K79-59)/2),$K79-14)),IF(($D79&gt;=30)*($D79&lt;=39),IF($K79&lt;=11,0,IF($K79&gt;56,45+INT(($K79-56)/2),$K79-11)),IF($D79&gt;=40,IF($K79&lt;=5,0,IF($K79&gt;50,45+INT(($K79-50)/2),$K79-5)),"AGE!"))),"Gender!")))</f>
        <v>38</v>
      </c>
      <c r="M79">
        <f>'Sit &amp; Reach Scores'!D16</f>
        <v>28</v>
      </c>
      <c r="N79">
        <f>IF(M79=0,0,(IF(OR($E79="m",$E79="M"),IF(($D79&gt;=20)*($D79&lt;=29),M79-3,IF(($D79&gt;=30)*($D79&lt;=39),M79-1,IF(($D79&gt;=40)*($D79&lt;=49),M79-1,IF($D79&gt;=50,M79+3,"AGE!")))),IF(OR($E79="f",$E79="F"),IF(($D79&gt;=20)*($D79&lt;=29),M79-5,IF(($D79&gt;=30)*($D79&lt;=39),M79-5,IF($D79&gt;=40,M79-1,"AGE!"))),"Gender!"))))</f>
        <v>27</v>
      </c>
      <c r="O79">
        <f>'Pull Up Scores'!D16</f>
        <v>5</v>
      </c>
      <c r="P79">
        <f>(IF(OR($E79="m",$E79="M"),IF(($D79&gt;=20)*($D79&lt;=29),IF($O79=0,0,IF($O79&lt;=19,3*($O79+2),IF($O79=20,65,$O79+45))),IF(($D79&gt;=30)*($D79&lt;=39),IF($O79=0,0,IF($O79&lt;=18,3*($O79+3),IF($O79=19,65,$O79+46))),IF(($D79&gt;=40)*($D79&lt;=49),IF($O79=0,0,IF($O79&lt;=16,3*($O79+5),IF($O79=17,65,$O79+48))),IF($D79&gt;=50,IF($O79=0,0,IF($O79&lt;=15,3*($O79+6),IF($O79=16,65,$O79+49))),"AGE!")))),IF(OR($E79="f",$E79="F"),IF(($D79&gt;=20)*($D79&lt;=29),IF($O79=0,0,IF($O79&lt;=14,3*($O79+7),IF($O79=15,65,$O79+50))),IF(($D79&gt;=30)*($D79&lt;=39),IF($O79=0,0,IF($O79&lt;=14,3*($O79+7),IF($O79=15,65,$O79+50))),IF($D79&gt;=40,IF($O79=0,0,IF($O79&lt;=13,3*($O79+8),IF($O79=14,65,$O79+51))),"AGE!"))),"Gender!")))</f>
        <v>24</v>
      </c>
      <c r="Q79" s="9">
        <f>'1.5 Mile Run Scores'!D16</f>
        <v>8.3333333333333332E-3</v>
      </c>
      <c r="R79">
        <v>79</v>
      </c>
      <c r="S79" s="9">
        <f>'Agility Scores'!D16</f>
        <v>1.0103009259259258E-3</v>
      </c>
      <c r="T79">
        <v>33</v>
      </c>
      <c r="U79">
        <f>SUM(J79,L79,N79,P79,R79,T79)</f>
        <v>239</v>
      </c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7"/>
      <c r="AV79" s="17"/>
      <c r="AW79" s="17"/>
      <c r="AX79" s="17"/>
    </row>
    <row r="80" spans="1:50" s="16" customFormat="1" x14ac:dyDescent="0.25">
      <c r="A80" s="29">
        <v>97</v>
      </c>
      <c r="B80" t="s">
        <v>140</v>
      </c>
      <c r="C80" t="s">
        <v>138</v>
      </c>
      <c r="D80" s="3">
        <v>38</v>
      </c>
      <c r="E80" s="28" t="s">
        <v>23</v>
      </c>
      <c r="F80" s="23">
        <v>70</v>
      </c>
      <c r="G80" s="23">
        <v>207</v>
      </c>
      <c r="H80">
        <f>'Bench Scores'!E98</f>
        <v>275</v>
      </c>
      <c r="I80" s="21">
        <f>'Bench Scores'!F98</f>
        <v>1.5277777777777777</v>
      </c>
      <c r="J80">
        <f>IF(H80=0,0,(IF(OR($E80="m",$E80="M"),IF(($D80&gt;=20)*($D80&lt;=29),INT(2*(((100*($H80/$G80))-25)/5)),IF(($D80&gt;=30)*($D80&lt;=39),INT(2*((100*($H80/$G80)-20)/5)),IF(($D80&gt;=40)*($D80&lt;=49),INT(2*((100*($H80/$G80)-10)/5)),IF($D80&gt;=50,INT(2*(((100*($H80/$G80)))/5)),"AGE!")))),IF(OR($E80="f",$E80="F"),IF(($D80&gt;=20)*($D80&lt;=29),INT(2*(((100*($H80/$G80)))/5)),IF(($D80&gt;=30)*($D80&lt;=39),INT(2*((100*($H80/$G80)+5)/5)),IF($D80&gt;=40,INT(2*((100*($H80/$G80)+10)/5)),"AGE!"))),"Gender!"))))</f>
        <v>45</v>
      </c>
      <c r="K80">
        <f>'Sit Up Scores'!D98</f>
        <v>39</v>
      </c>
      <c r="L80">
        <f>(IF(OR($E80="m",$E80="M"),IF(($D80&gt;=20)*($D80&lt;=29),IF($K80&lt;=17,0,IF($K80&gt;62,45+INT(("$e4j3"-C536)/2),$K80-17)),IF(($D80&gt;=30)*($D80&lt;=39),IF($K80&lt;=12,0,IF($K80&gt;57,45+INT(($K80-57)/2),$K80-12)),IF(($D80&gt;=40)*($D80&lt;=49),IF($K80&lt;=7,0,IF($K80&gt;52,45+INT(($K80-52)/2),$K80-7)),IF($D80&gt;=50,IF($K80&lt;=5,0,IF($K80&gt;50,45+INT(($K80-50)/2),$K80-5)),"AGE!")))),IF(OR($E80="f",$E80="F"),IF(($D80&gt;=20)*($D80&lt;=29),IF($K80&lt;=14,0,IF($K80&gt;59,45+INT(($K80-59)/2),$K80-14)),IF(($D80&gt;=30)*($D80&lt;=39),IF($K80&lt;=11,0,IF($K80&gt;56,45+INT(($K80-56)/2),$K80-11)),IF($D80&gt;=40,IF($K80&lt;=5,0,IF($K80&gt;50,45+INT(($K80-50)/2),$K80-5)),"AGE!"))),"Gender!")))</f>
        <v>27</v>
      </c>
      <c r="M80">
        <f>'Sit &amp; Reach Scores'!D98</f>
        <v>24</v>
      </c>
      <c r="N80">
        <f>IF(M80=0,0,(IF(OR($E80="m",$E80="M"),IF(($D80&gt;=20)*($D80&lt;=29),M80-3,IF(($D80&gt;=30)*($D80&lt;=39),M80-1,IF(($D80&gt;=40)*($D80&lt;=49),M80-1,IF($D80&gt;=50,M80+3,"AGE!")))),IF(OR($E80="f",$E80="F"),IF(($D80&gt;=20)*($D80&lt;=29),M80-5,IF(($D80&gt;=30)*($D80&lt;=39),M80-5,IF($D80&gt;=40,M80-1,"AGE!"))),"Gender!"))))</f>
        <v>23</v>
      </c>
      <c r="O80">
        <f>'Pull Up Scores'!D98</f>
        <v>7</v>
      </c>
      <c r="P80">
        <f>(IF(OR($E80="m",$E80="M"),IF(($D80&gt;=20)*($D80&lt;=29),IF($O80=0,0,IF($O80&lt;=19,3*($O80+2),IF($O80=20,65,$O80+45))),IF(($D80&gt;=30)*($D80&lt;=39),IF($O80=0,0,IF($O80&lt;=18,3*($O80+3),IF($O80=19,65,$O80+46))),IF(($D80&gt;=40)*($D80&lt;=49),IF($O80=0,0,IF($O80&lt;=16,3*($O80+5),IF($O80=17,65,$O80+48))),IF($D80&gt;=50,IF($O80=0,0,IF($O80&lt;=15,3*($O80+6),IF($O80=16,65,$O80+49))),"AGE!")))),IF(OR($E80="f",$E80="F"),IF(($D80&gt;=20)*($D80&lt;=29),IF($O80=0,0,IF($O80&lt;=14,3*($O80+7),IF($O80=15,65,$O80+50))),IF(($D80&gt;=30)*($D80&lt;=39),IF($O80=0,0,IF($O80&lt;=14,3*($O80+7),IF($O80=15,65,$O80+50))),IF($D80&gt;=40,IF($O80=0,0,IF($O80&lt;=13,3*($O80+8),IF($O80=14,65,$O80+51))),"AGE!"))),"Gender!")))</f>
        <v>30</v>
      </c>
      <c r="Q80" s="9">
        <f>'1.5 Mile Run Scores'!D98</f>
        <v>9.0046296296296298E-3</v>
      </c>
      <c r="R80">
        <f>(IF(OR($E80="m",$E80="M"),IF(($D80&gt;=20)*($D80&lt;=29),LOOKUP(Q80,'[1]XX Run Calc XX'!$A$2:$A$140,'[1]XX Run Calc XX'!$C$2:$C$140),IF(($D80&gt;=30)*($D80&lt;=39),LOOKUP(Q80,'[1]XX Run Calc XX'!$A$2:$A$140,'[1]XX Run Calc XX'!$D$2:$D$140),IF(($D80&gt;=40)*($D80&lt;=49),LOOKUP(Q80,'[1]XX Run Calc XX'!$A$2:$A$140,'[1]XX Run Calc XX'!$E$2:$E$140),IF($D80&gt;=50,LOOKUP(Q80,'[1]XX Run Calc XX'!$A$2:$A$140,'[1]XX Run Calc XX'!$F$2:$F$140),"AGE!")))),IF(OR($E80="f",$E80="F"),IF(($D80&gt;=20)*($D80&lt;=29),LOOKUP(Q80,'[1]XX Run Calc XX'!$A$2:$A$140,'[1]XX Run Calc XX'!$I$2:$I$140),IF(($D80&gt;=30)*($D80&lt;=39),LOOKUP(Q80,'[1]XX Run Calc XX'!$A$2:$A$140,'[1]XX Run Calc XX'!$J$2:$J$140),IF($D80&gt;=40,LOOKUP(Q80,'[1]XX Run Calc XX'!$A$2:$A$140,'[1]XX Run Calc XX'!$K$2:$K$140),"AGE!"))),"Gender!")))</f>
        <v>74</v>
      </c>
      <c r="S80" s="9">
        <f>'Agility Scores'!D98</f>
        <v>9.3564814814814823E-4</v>
      </c>
      <c r="T80">
        <f>LOOKUP($S80,'XX Ag Calc XX'!$A$3:$A$122,'XX Ag Calc XX'!$C$3:$C$122)</f>
        <v>39</v>
      </c>
      <c r="U80">
        <f>SUM(J80,L80,N80,P80,R80,T80)</f>
        <v>238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7"/>
      <c r="AV80" s="17"/>
      <c r="AW80" s="17"/>
      <c r="AX80" s="17"/>
    </row>
    <row r="81" spans="1:50" s="16" customFormat="1" x14ac:dyDescent="0.25">
      <c r="A81" s="29">
        <v>73</v>
      </c>
      <c r="B81" t="s">
        <v>109</v>
      </c>
      <c r="C81" t="s">
        <v>110</v>
      </c>
      <c r="D81" s="3">
        <v>25</v>
      </c>
      <c r="E81" s="28" t="s">
        <v>37</v>
      </c>
      <c r="F81" s="23">
        <v>59</v>
      </c>
      <c r="G81" s="23">
        <v>103.6</v>
      </c>
      <c r="H81">
        <f>'Bench Scores'!E74</f>
        <v>110</v>
      </c>
      <c r="I81" s="21">
        <f>'Bench Scores'!F74</f>
        <v>0.65476190476190477</v>
      </c>
      <c r="J81">
        <f>IF(H81=0,0,(IF(OR($E81="m",$E81="M"),IF(($D81&gt;=20)*($D81&lt;=29),INT(2*(((100*($H81/$G81))-25)/5)),IF(($D81&gt;=30)*($D81&lt;=39),INT(2*((100*($H81/$G81)-20)/5)),IF(($D81&gt;=40)*($D81&lt;=49),INT(2*((100*($H81/$G81)-10)/5)),IF($D81&gt;=50,INT(2*(((100*($H81/$G81)))/5)),"AGE!")))),IF(OR($E81="f",$E81="F"),IF(($D81&gt;=20)*($D81&lt;=29),INT(2*(((100*($H81/$G81)))/5)),IF(($D81&gt;=30)*($D81&lt;=39),INT(2*((100*($H81/$G81)+5)/5)),IF($D81&gt;=40,INT(2*((100*($H81/$G81)+10)/5)),"AGE!"))),"Gender!"))))</f>
        <v>42</v>
      </c>
      <c r="K81">
        <f>'Sit Up Scores'!D74</f>
        <v>29</v>
      </c>
      <c r="L81">
        <f>(IF(OR($E81="m",$E81="M"),IF(($D81&gt;=20)*($D81&lt;=29),IF($K81&lt;=17,0,IF($K81&gt;62,45+INT(("$e4j3"-C537)/2),$K81-17)),IF(($D81&gt;=30)*($D81&lt;=39),IF($K81&lt;=12,0,IF($K81&gt;57,45+INT(($K81-57)/2),$K81-12)),IF(($D81&gt;=40)*($D81&lt;=49),IF($K81&lt;=7,0,IF($K81&gt;52,45+INT(($K81-52)/2),$K81-7)),IF($D81&gt;=50,IF($K81&lt;=5,0,IF($K81&gt;50,45+INT(($K81-50)/2),$K81-5)),"AGE!")))),IF(OR($E81="f",$E81="F"),IF(($D81&gt;=20)*($D81&lt;=29),IF($K81&lt;=14,0,IF($K81&gt;59,45+INT(($K81-59)/2),$K81-14)),IF(($D81&gt;=30)*($D81&lt;=39),IF($K81&lt;=11,0,IF($K81&gt;56,45+INT(($K81-56)/2),$K81-11)),IF($D81&gt;=40,IF($K81&lt;=5,0,IF($K81&gt;50,45+INT(($K81-50)/2),$K81-5)),"AGE!"))),"Gender!")))</f>
        <v>15</v>
      </c>
      <c r="M81">
        <f>'Sit &amp; Reach Scores'!D74</f>
        <v>38</v>
      </c>
      <c r="N81">
        <f>IF(M81=0,0,(IF(OR($E81="m",$E81="M"),IF(($D81&gt;=20)*($D81&lt;=29),M81-3,IF(($D81&gt;=30)*($D81&lt;=39),M81-1,IF(($D81&gt;=40)*($D81&lt;=49),M81-1,IF($D81&gt;=50,M81+3,"AGE!")))),IF(OR($E81="f",$E81="F"),IF(($D81&gt;=20)*($D81&lt;=29),M81-5,IF(($D81&gt;=30)*($D81&lt;=39),M81-5,IF($D81&gt;=40,M81-1,"AGE!"))),"Gender!"))))</f>
        <v>33</v>
      </c>
      <c r="O81">
        <f>'Pull Up Scores'!D74</f>
        <v>12</v>
      </c>
      <c r="P81">
        <f>(IF(OR($E81="m",$E81="M"),IF(($D81&gt;=20)*($D81&lt;=29),IF($O81=0,0,IF($O81&lt;=19,3*($O81+2),IF($O81=20,65,$O81+45))),IF(($D81&gt;=30)*($D81&lt;=39),IF($O81=0,0,IF($O81&lt;=18,3*($O81+3),IF($O81=19,65,$O81+46))),IF(($D81&gt;=40)*($D81&lt;=49),IF($O81=0,0,IF($O81&lt;=16,3*($O81+5),IF($O81=17,65,$O81+48))),IF($D81&gt;=50,IF($O81=0,0,IF($O81&lt;=15,3*($O81+6),IF($O81=16,65,$O81+49))),"AGE!")))),IF(OR($E81="f",$E81="F"),IF(($D81&gt;=20)*($D81&lt;=29),IF($O81=0,0,IF($O81&lt;=14,3*($O81+7),IF($O81=15,65,$O81+50))),IF(($D81&gt;=30)*($D81&lt;=39),IF($O81=0,0,IF($O81&lt;=14,3*($O81+7),IF($O81=15,65,$O81+50))),IF($D81&gt;=40,IF($O81=0,0,IF($O81&lt;=13,3*($O81+8),IF($O81=14,65,$O81+51))),"AGE!"))),"Gender!")))</f>
        <v>57</v>
      </c>
      <c r="Q81" s="9">
        <f>'1.5 Mile Run Scores'!D74</f>
        <v>1.005787037037037E-2</v>
      </c>
      <c r="R81">
        <f>(IF(OR($E81="m",$E81="M"),IF(($D81&gt;=20)*($D81&lt;=29),LOOKUP(Q81,'[1]XX Run Calc XX'!$A$2:$A$140,'[1]XX Run Calc XX'!$C$2:$C$140),IF(($D81&gt;=30)*($D81&lt;=39),LOOKUP(Q81,'[1]XX Run Calc XX'!$A$2:$A$140,'[1]XX Run Calc XX'!$D$2:$D$140),IF(($D81&gt;=40)*($D81&lt;=49),LOOKUP(Q81,'[1]XX Run Calc XX'!$A$2:$A$140,'[1]XX Run Calc XX'!$E$2:$E$140),IF($D81&gt;=50,LOOKUP(Q81,'[1]XX Run Calc XX'!$A$2:$A$140,'[1]XX Run Calc XX'!$F$2:$F$140),"AGE!")))),IF(OR($E81="f",$E81="F"),IF(($D81&gt;=20)*($D81&lt;=29),LOOKUP(Q81,'[1]XX Run Calc XX'!$A$2:$A$140,'[1]XX Run Calc XX'!$I$2:$I$140),IF(($D81&gt;=30)*($D81&lt;=39),LOOKUP(Q81,'[1]XX Run Calc XX'!$A$2:$A$140,'[1]XX Run Calc XX'!$J$2:$J$140),IF($D81&gt;=40,LOOKUP(Q81,'[1]XX Run Calc XX'!$A$2:$A$140,'[1]XX Run Calc XX'!$K$2:$K$140),"AGE!"))),"Gender!")))</f>
        <v>71</v>
      </c>
      <c r="S81" s="9">
        <f>'Agility Scores'!D74</f>
        <v>1.1834490740740742E-3</v>
      </c>
      <c r="T81">
        <v>18</v>
      </c>
      <c r="U81">
        <f>SUM(J81,L81,N81,P81,R81,T81)</f>
        <v>236</v>
      </c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7"/>
      <c r="AV81" s="17"/>
      <c r="AW81" s="17"/>
      <c r="AX81" s="17"/>
    </row>
    <row r="82" spans="1:50" s="16" customFormat="1" x14ac:dyDescent="0.25">
      <c r="A82" s="29">
        <v>3</v>
      </c>
      <c r="B82" t="s">
        <v>25</v>
      </c>
      <c r="C82" t="s">
        <v>22</v>
      </c>
      <c r="D82" s="3">
        <v>60</v>
      </c>
      <c r="E82" s="28" t="s">
        <v>23</v>
      </c>
      <c r="F82" s="23">
        <v>68</v>
      </c>
      <c r="G82" s="23">
        <v>196.8</v>
      </c>
      <c r="H82">
        <f>'Bench Scores'!E4</f>
        <v>190</v>
      </c>
      <c r="I82" s="21">
        <f>'Bench Scores'!F4</f>
        <v>0.92682926829268297</v>
      </c>
      <c r="J82">
        <v>39</v>
      </c>
      <c r="K82">
        <f>'Sit Up Scores'!D4</f>
        <v>38</v>
      </c>
      <c r="L82">
        <f>(IF(OR($E82="m",$E82="M"),IF(($D82&gt;=20)*($D82&lt;=29),IF($K82&lt;=17,0,IF($K82&gt;62,45+INT(("$e4j3"-C538)/2),$K82-17)),IF(($D82&gt;=30)*($D82&lt;=39),IF($K82&lt;=12,0,IF($K82&gt;57,45+INT(($K82-57)/2),$K82-12)),IF(($D82&gt;=40)*($D82&lt;=49),IF($K82&lt;=7,0,IF($K82&gt;52,45+INT(($K82-52)/2),$K82-7)),IF($D82&gt;=50,IF($K82&lt;=5,0,IF($K82&gt;50,45+INT(($K82-50)/2),$K82-5)),"AGE!")))),IF(OR($E82="f",$E82="F"),IF(($D82&gt;=20)*($D82&lt;=29),IF($K82&lt;=14,0,IF($K82&gt;59,45+INT(($K82-59)/2),$K82-14)),IF(($D82&gt;=30)*($D82&lt;=39),IF($K82&lt;=11,0,IF($K82&gt;56,45+INT(($K82-56)/2),$K82-11)),IF($D82&gt;=40,IF($K82&lt;=5,0,IF($K82&gt;50,45+INT(($K82-50)/2),$K82-5)),"AGE!"))),"Gender!")))</f>
        <v>33</v>
      </c>
      <c r="M82">
        <f>'Sit &amp; Reach Scores'!D4</f>
        <v>33</v>
      </c>
      <c r="N82">
        <f>IF(M82=0,0,(IF(OR($E82="m",$E82="M"),IF(($D82&gt;=20)*($D82&lt;=29),M82-3,IF(($D82&gt;=30)*($D82&lt;=39),M82-1,IF(($D82&gt;=40)*($D82&lt;=49),M82-1,IF($D82&gt;=50,M82+3,"AGE!")))),IF(OR($E82="f",$E82="F"),IF(($D82&gt;=20)*($D82&lt;=29),M82-5,IF(($D82&gt;=30)*($D82&lt;=39),M82-5,IF($D82&gt;=40,M82-1,"AGE!"))),"Gender!"))))</f>
        <v>36</v>
      </c>
      <c r="O82">
        <f>'Pull Up Scores'!D4</f>
        <v>3</v>
      </c>
      <c r="P82">
        <f>(IF(OR($E82="m",$E82="M"),IF(($D82&gt;=20)*($D82&lt;=29),IF($O82=0,0,IF($O82&lt;=19,3*($O82+2),IF($O82=20,65,$O82+45))),IF(($D82&gt;=30)*($D82&lt;=39),IF($O82=0,0,IF($O82&lt;=18,3*($O82+3),IF($O82=19,65,$O82+46))),IF(($D82&gt;=40)*($D82&lt;=49),IF($O82=0,0,IF($O82&lt;=16,3*($O82+5),IF($O82=17,65,$O82+48))),IF($D82&gt;=50,IF($O82=0,0,IF($O82&lt;=15,3*($O82+6),IF($O82=16,65,$O82+49))),"AGE!")))),IF(OR($E82="f",$E82="F"),IF(($D82&gt;=20)*($D82&lt;=29),IF($O82=0,0,IF($O82&lt;=14,3*($O82+7),IF($O82=15,65,$O82+50))),IF(($D82&gt;=30)*($D82&lt;=39),IF($O82=0,0,IF($O82&lt;=14,3*($O82+7),IF($O82=15,65,$O82+50))),IF($D82&gt;=40,IF($O82=0,0,IF($O82&lt;=13,3*($O82+8),IF($O82=14,65,$O82+51))),"AGE!"))),"Gender!")))</f>
        <v>27</v>
      </c>
      <c r="Q82" s="9">
        <f>'1.5 Mile Run Scores'!D4</f>
        <v>9.432870370370371E-3</v>
      </c>
      <c r="R82">
        <f>(IF(OR($E82="m",$E82="M"),IF(($D82&gt;=20)*($D82&lt;=29),LOOKUP(Q82,'[1]XX Run Calc XX'!$A$2:$A$140,'[1]XX Run Calc XX'!$C$2:$C$140),IF(($D82&gt;=30)*($D82&lt;=39),LOOKUP(Q82,'[1]XX Run Calc XX'!$A$2:$A$140,'[1]XX Run Calc XX'!$D$2:$D$140),IF(($D82&gt;=40)*($D82&lt;=49),LOOKUP(Q82,'[1]XX Run Calc XX'!$A$2:$A$140,'[1]XX Run Calc XX'!$E$2:$E$140),IF($D82&gt;=50,LOOKUP(Q82,'[1]XX Run Calc XX'!$A$2:$A$140,'[1]XX Run Calc XX'!$F$2:$F$140),"AGE!")))),IF(OR($E82="f",$E82="F"),IF(($D82&gt;=20)*($D82&lt;=29),LOOKUP(Q82,'[1]XX Run Calc XX'!$A$2:$A$140,'[1]XX Run Calc XX'!$I$2:$I$140),IF(($D82&gt;=30)*($D82&lt;=39),LOOKUP(Q82,'[1]XX Run Calc XX'!$A$2:$A$140,'[1]XX Run Calc XX'!$J$2:$J$140),IF($D82&gt;=40,LOOKUP(Q82,'[1]XX Run Calc XX'!$A$2:$A$140,'[1]XX Run Calc XX'!$K$2:$K$140),"AGE!"))),"Gender!")))</f>
        <v>85</v>
      </c>
      <c r="S82" s="9">
        <f>'Agility Scores'!D4</f>
        <v>1.2185185185185185E-3</v>
      </c>
      <c r="T82">
        <v>15</v>
      </c>
      <c r="U82">
        <f>SUM(J82,L82,N82,P82,R82,T82)</f>
        <v>235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7"/>
      <c r="AV82" s="17"/>
      <c r="AW82" s="17"/>
      <c r="AX82" s="17"/>
    </row>
    <row r="83" spans="1:50" s="16" customFormat="1" x14ac:dyDescent="0.25">
      <c r="A83" s="29">
        <v>14</v>
      </c>
      <c r="B83" t="s">
        <v>39</v>
      </c>
      <c r="C83" t="s">
        <v>36</v>
      </c>
      <c r="D83" s="3">
        <v>22</v>
      </c>
      <c r="E83" s="28" t="s">
        <v>23</v>
      </c>
      <c r="F83" s="23">
        <v>73</v>
      </c>
      <c r="G83" s="23">
        <v>208</v>
      </c>
      <c r="H83">
        <f>'Bench Scores'!E15</f>
        <v>245</v>
      </c>
      <c r="I83" s="21">
        <f>'Bench Scores'!F15</f>
        <v>1.2189054726368158</v>
      </c>
      <c r="J83">
        <f>IF(H83=0,0,(IF(OR($E83="m",$E83="M"),IF(($D83&gt;=20)*($D83&lt;=29),INT(2*(((100*($H83/$G83))-25)/5)),IF(($D83&gt;=30)*($D83&lt;=39),INT(2*((100*($H83/$G83)-20)/5)),IF(($D83&gt;=40)*($D83&lt;=49),INT(2*((100*($H83/$G83)-10)/5)),IF($D83&gt;=50,INT(2*(((100*($H83/$G83)))/5)),"AGE!")))),IF(OR($E83="f",$E83="F"),IF(($D83&gt;=20)*($D83&lt;=29),INT(2*(((100*($H83/$G83)))/5)),IF(($D83&gt;=30)*($D83&lt;=39),INT(2*((100*($H83/$G83)+5)/5)),IF($D83&gt;=40,INT(2*((100*($H83/$G83)+10)/5)),"AGE!"))),"Gender!"))))</f>
        <v>37</v>
      </c>
      <c r="K83">
        <f>'Sit Up Scores'!D15</f>
        <v>41</v>
      </c>
      <c r="L83">
        <f>(IF(OR($E83="m",$E83="M"),IF(($D83&gt;=20)*($D83&lt;=29),IF($K83&lt;=17,0,IF($K83&gt;62,45+INT(("$e4j3"-C539)/2),$K83-17)),IF(($D83&gt;=30)*($D83&lt;=39),IF($K83&lt;=12,0,IF($K83&gt;57,45+INT(($K83-57)/2),$K83-12)),IF(($D83&gt;=40)*($D83&lt;=49),IF($K83&lt;=7,0,IF($K83&gt;52,45+INT(($K83-52)/2),$K83-7)),IF($D83&gt;=50,IF($K83&lt;=5,0,IF($K83&gt;50,45+INT(($K83-50)/2),$K83-5)),"AGE!")))),IF(OR($E83="f",$E83="F"),IF(($D83&gt;=20)*($D83&lt;=29),IF($K83&lt;=14,0,IF($K83&gt;59,45+INT(($K83-59)/2),$K83-14)),IF(($D83&gt;=30)*($D83&lt;=39),IF($K83&lt;=11,0,IF($K83&gt;56,45+INT(($K83-56)/2),$K83-11)),IF($D83&gt;=40,IF($K83&lt;=5,0,IF($K83&gt;50,45+INT(($K83-50)/2),$K83-5)),"AGE!"))),"Gender!")))</f>
        <v>24</v>
      </c>
      <c r="M83">
        <f>'Sit &amp; Reach Scores'!D15</f>
        <v>38</v>
      </c>
      <c r="N83">
        <f>IF(M83=0,0,(IF(OR($E83="m",$E83="M"),IF(($D83&gt;=20)*($D83&lt;=29),M83-3,IF(($D83&gt;=30)*($D83&lt;=39),M83-1,IF(($D83&gt;=40)*($D83&lt;=49),M83-1,IF($D83&gt;=50,M83+3,"AGE!")))),IF(OR($E83="f",$E83="F"),IF(($D83&gt;=20)*($D83&lt;=29),M83-5,IF(($D83&gt;=30)*($D83&lt;=39),M83-5,IF($D83&gt;=40,M83-1,"AGE!"))),"Gender!"))))</f>
        <v>35</v>
      </c>
      <c r="O83">
        <f>'Pull Up Scores'!D15</f>
        <v>7</v>
      </c>
      <c r="P83">
        <f>(IF(OR($E83="m",$E83="M"),IF(($D83&gt;=20)*($D83&lt;=29),IF($O83=0,0,IF($O83&lt;=19,3*($O83+2),IF($O83=20,65,$O83+45))),IF(($D83&gt;=30)*($D83&lt;=39),IF($O83=0,0,IF($O83&lt;=18,3*($O83+3),IF($O83=19,65,$O83+46))),IF(($D83&gt;=40)*($D83&lt;=49),IF($O83=0,0,IF($O83&lt;=16,3*($O83+5),IF($O83=17,65,$O83+48))),IF($D83&gt;=50,IF($O83=0,0,IF($O83&lt;=15,3*($O83+6),IF($O83=16,65,$O83+49))),"AGE!")))),IF(OR($E83="f",$E83="F"),IF(($D83&gt;=20)*($D83&lt;=29),IF($O83=0,0,IF($O83&lt;=14,3*($O83+7),IF($O83=15,65,$O83+50))),IF(($D83&gt;=30)*($D83&lt;=39),IF($O83=0,0,IF($O83&lt;=14,3*($O83+7),IF($O83=15,65,$O83+50))),IF($D83&gt;=40,IF($O83=0,0,IF($O83&lt;=13,3*($O83+8),IF($O83=14,65,$O83+51))),"AGE!"))),"Gender!")))</f>
        <v>27</v>
      </c>
      <c r="Q83" s="9">
        <f>'1.5 Mile Run Scores'!D15</f>
        <v>8.5763888888888886E-3</v>
      </c>
      <c r="R83">
        <f>(IF(OR($E83="m",$E83="M"),IF(($D83&gt;=20)*($D83&lt;=29),LOOKUP(Q83,'[1]XX Run Calc XX'!$A$2:$A$140,'[1]XX Run Calc XX'!$C$2:$C$140),IF(($D83&gt;=30)*($D83&lt;=39),LOOKUP(Q83,'[1]XX Run Calc XX'!$A$2:$A$140,'[1]XX Run Calc XX'!$D$2:$D$140),IF(($D83&gt;=40)*($D83&lt;=49),LOOKUP(Q83,'[1]XX Run Calc XX'!$A$2:$A$140,'[1]XX Run Calc XX'!$E$2:$E$140),IF($D83&gt;=50,LOOKUP(Q83,'[1]XX Run Calc XX'!$A$2:$A$140,'[1]XX Run Calc XX'!$F$2:$F$140),"AGE!")))),IF(OR($E83="f",$E83="F"),IF(($D83&gt;=20)*($D83&lt;=29),LOOKUP(Q83,'[1]XX Run Calc XX'!$A$2:$A$140,'[1]XX Run Calc XX'!$I$2:$I$140),IF(($D83&gt;=30)*($D83&lt;=39),LOOKUP(Q83,'[1]XX Run Calc XX'!$A$2:$A$140,'[1]XX Run Calc XX'!$J$2:$J$140),IF($D83&gt;=40,LOOKUP(Q83,'[1]XX Run Calc XX'!$A$2:$A$140,'[1]XX Run Calc XX'!$K$2:$K$140),"AGE!"))),"Gender!")))</f>
        <v>73</v>
      </c>
      <c r="S83" s="9">
        <f>'Agility Scores'!D15</f>
        <v>9.9652777777777782E-4</v>
      </c>
      <c r="T83">
        <v>34</v>
      </c>
      <c r="U83">
        <f>SUM(J83,L83,N83,P83,R83,T83)</f>
        <v>230</v>
      </c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7"/>
      <c r="AV83" s="17"/>
      <c r="AW83" s="17"/>
      <c r="AX83" s="17"/>
    </row>
    <row r="84" spans="1:50" s="16" customFormat="1" x14ac:dyDescent="0.25">
      <c r="A84" s="29">
        <v>98</v>
      </c>
      <c r="B84" t="s">
        <v>141</v>
      </c>
      <c r="C84" t="s">
        <v>138</v>
      </c>
      <c r="D84" s="3">
        <v>36</v>
      </c>
      <c r="E84" s="28" t="s">
        <v>23</v>
      </c>
      <c r="F84" s="23">
        <v>70</v>
      </c>
      <c r="G84" s="23">
        <v>215</v>
      </c>
      <c r="H84">
        <f>'Bench Scores'!E99</f>
        <v>365</v>
      </c>
      <c r="I84" s="21">
        <f>'Bench Scores'!F99</f>
        <v>1.9312169312169312</v>
      </c>
      <c r="J84">
        <v>60</v>
      </c>
      <c r="K84">
        <f>'Sit Up Scores'!D99</f>
        <v>45</v>
      </c>
      <c r="L84">
        <f>(IF(OR($E84="m",$E84="M"),IF(($D84&gt;=20)*($D84&lt;=29),IF($K84&lt;=17,0,IF($K84&gt;62,45+INT(("$e4j3"-C540)/2),$K84-17)),IF(($D84&gt;=30)*($D84&lt;=39),IF($K84&lt;=12,0,IF($K84&gt;57,45+INT(($K84-57)/2),$K84-12)),IF(($D84&gt;=40)*($D84&lt;=49),IF($K84&lt;=7,0,IF($K84&gt;52,45+INT(($K84-52)/2),$K84-7)),IF($D84&gt;=50,IF($K84&lt;=5,0,IF($K84&gt;50,45+INT(($K84-50)/2),$K84-5)),"AGE!")))),IF(OR($E84="f",$E84="F"),IF(($D84&gt;=20)*($D84&lt;=29),IF($K84&lt;=14,0,IF($K84&gt;59,45+INT(($K84-59)/2),$K84-14)),IF(($D84&gt;=30)*($D84&lt;=39),IF($K84&lt;=11,0,IF($K84&gt;56,45+INT(($K84-56)/2),$K84-11)),IF($D84&gt;=40,IF($K84&lt;=5,0,IF($K84&gt;50,45+INT(($K84-50)/2),$K84-5)),"AGE!"))),"Gender!")))</f>
        <v>33</v>
      </c>
      <c r="M84">
        <f>'Sit &amp; Reach Scores'!D99</f>
        <v>19</v>
      </c>
      <c r="N84">
        <f>IF(M84=0,0,(IF(OR($E84="m",$E84="M"),IF(($D84&gt;=20)*($D84&lt;=29),M84-3,IF(($D84&gt;=30)*($D84&lt;=39),M84-1,IF(($D84&gt;=40)*($D84&lt;=49),M84-1,IF($D84&gt;=50,M84+3,"AGE!")))),IF(OR($E84="f",$E84="F"),IF(($D84&gt;=20)*($D84&lt;=29),M84-5,IF(($D84&gt;=30)*($D84&lt;=39),M84-5,IF($D84&gt;=40,M84-1,"AGE!"))),"Gender!"))))</f>
        <v>18</v>
      </c>
      <c r="O84">
        <f>'Pull Up Scores'!D99</f>
        <v>12</v>
      </c>
      <c r="P84">
        <f>(IF(OR($E84="m",$E84="M"),IF(($D84&gt;=20)*($D84&lt;=29),IF($O84=0,0,IF($O84&lt;=19,3*($O84+2),IF($O84=20,65,$O84+45))),IF(($D84&gt;=30)*($D84&lt;=39),IF($O84=0,0,IF($O84&lt;=18,3*($O84+3),IF($O84=19,65,$O84+46))),IF(($D84&gt;=40)*($D84&lt;=49),IF($O84=0,0,IF($O84&lt;=16,3*($O84+5),IF($O84=17,65,$O84+48))),IF($D84&gt;=50,IF($O84=0,0,IF($O84&lt;=15,3*($O84+6),IF($O84=16,65,$O84+49))),"AGE!")))),IF(OR($E84="f",$E84="F"),IF(($D84&gt;=20)*($D84&lt;=29),IF($O84=0,0,IF($O84&lt;=14,3*($O84+7),IF($O84=15,65,$O84+50))),IF(($D84&gt;=30)*($D84&lt;=39),IF($O84=0,0,IF($O84&lt;=14,3*($O84+7),IF($O84=15,65,$O84+50))),IF($D84&gt;=40,IF($O84=0,0,IF($O84&lt;=13,3*($O84+8),IF($O84=14,65,$O84+51))),"AGE!"))),"Gender!")))</f>
        <v>45</v>
      </c>
      <c r="Q84" s="9">
        <f>'1.5 Mile Run Scores'!D99</f>
        <v>9.6412037037037039E-3</v>
      </c>
      <c r="R84">
        <f>(IF(OR($E84="m",$E84="M"),IF(($D84&gt;=20)*($D84&lt;=29),LOOKUP(Q84,'[1]XX Run Calc XX'!$A$2:$A$140,'[1]XX Run Calc XX'!$C$2:$C$140),IF(($D84&gt;=30)*($D84&lt;=39),LOOKUP(Q84,'[1]XX Run Calc XX'!$A$2:$A$140,'[1]XX Run Calc XX'!$D$2:$D$140),IF(($D84&gt;=40)*($D84&lt;=49),LOOKUP(Q84,'[1]XX Run Calc XX'!$A$2:$A$140,'[1]XX Run Calc XX'!$E$2:$E$140),IF($D84&gt;=50,LOOKUP(Q84,'[1]XX Run Calc XX'!$A$2:$A$140,'[1]XX Run Calc XX'!$F$2:$F$140),"AGE!")))),IF(OR($E84="f",$E84="F"),IF(($D84&gt;=20)*($D84&lt;=29),LOOKUP(Q84,'[1]XX Run Calc XX'!$A$2:$A$140,'[1]XX Run Calc XX'!$I$2:$I$140),IF(($D84&gt;=30)*($D84&lt;=39),LOOKUP(Q84,'[1]XX Run Calc XX'!$A$2:$A$140,'[1]XX Run Calc XX'!$J$2:$J$140),IF($D84&gt;=40,LOOKUP(Q84,'[1]XX Run Calc XX'!$A$2:$A$140,'[1]XX Run Calc XX'!$K$2:$K$140),"AGE!"))),"Gender!")))</f>
        <v>68</v>
      </c>
      <c r="S84" s="9">
        <f>'Agility Scores'!D99</f>
        <v>1.315162037037037E-3</v>
      </c>
      <c r="T84">
        <f>LOOKUP($S84,'XX Ag Calc XX'!$A$3:$A$122,'XX Ag Calc XX'!$C$3:$C$122)</f>
        <v>6</v>
      </c>
      <c r="U84">
        <f>SUM(J84,L84,N84,P84,R84,T84)</f>
        <v>230</v>
      </c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7"/>
      <c r="AV84" s="17"/>
      <c r="AW84" s="17"/>
      <c r="AX84" s="17"/>
    </row>
    <row r="85" spans="1:50" s="16" customFormat="1" x14ac:dyDescent="0.25">
      <c r="A85" s="29">
        <v>43</v>
      </c>
      <c r="B85" t="s">
        <v>73</v>
      </c>
      <c r="C85" t="s">
        <v>74</v>
      </c>
      <c r="D85" s="3">
        <v>28</v>
      </c>
      <c r="E85" s="28" t="s">
        <v>37</v>
      </c>
      <c r="F85" s="23">
        <v>60</v>
      </c>
      <c r="G85" s="23">
        <v>154</v>
      </c>
      <c r="H85">
        <f>'Bench Scores'!E44</f>
        <v>120</v>
      </c>
      <c r="I85" s="21">
        <f>'Bench Scores'!F44</f>
        <v>0.81632653061224492</v>
      </c>
      <c r="J85">
        <f>IF(H85=0,0,(IF(OR($E85="m",$E85="M"),IF(($D85&gt;=20)*($D85&lt;=29),INT(2*(((100*($H85/$G85))-25)/5)),IF(($D85&gt;=30)*($D85&lt;=39),INT(2*((100*($H85/$G85)-20)/5)),IF(($D85&gt;=40)*($D85&lt;=49),INT(2*((100*($H85/$G85)-10)/5)),IF($D85&gt;=50,INT(2*(((100*($H85/$G85)))/5)),"AGE!")))),IF(OR($E85="f",$E85="F"),IF(($D85&gt;=20)*($D85&lt;=29),INT(2*(((100*($H85/$G85)))/5)),IF(($D85&gt;=30)*($D85&lt;=39),INT(2*((100*($H85/$G85)+5)/5)),IF($D85&gt;=40,INT(2*((100*($H85/$G85)+10)/5)),"AGE!"))),"Gender!"))))</f>
        <v>31</v>
      </c>
      <c r="K85">
        <f>'Sit Up Scores'!D44</f>
        <v>38</v>
      </c>
      <c r="L85">
        <f>(IF(OR($E85="m",$E85="M"),IF(($D85&gt;=20)*($D85&lt;=29),IF($K85&lt;=17,0,IF($K85&gt;62,45+INT(("$e4j3"-C541)/2),$K85-17)),IF(($D85&gt;=30)*($D85&lt;=39),IF($K85&lt;=12,0,IF($K85&gt;57,45+INT(($K85-57)/2),$K85-12)),IF(($D85&gt;=40)*($D85&lt;=49),IF($K85&lt;=7,0,IF($K85&gt;52,45+INT(($K85-52)/2),$K85-7)),IF($D85&gt;=50,IF($K85&lt;=5,0,IF($K85&gt;50,45+INT(($K85-50)/2),$K85-5)),"AGE!")))),IF(OR($E85="f",$E85="F"),IF(($D85&gt;=20)*($D85&lt;=29),IF($K85&lt;=14,0,IF($K85&gt;59,45+INT(($K85-59)/2),$K85-14)),IF(($D85&gt;=30)*($D85&lt;=39),IF($K85&lt;=11,0,IF($K85&gt;56,45+INT(($K85-56)/2),$K85-11)),IF($D85&gt;=40,IF($K85&lt;=5,0,IF($K85&gt;50,45+INT(($K85-50)/2),$K85-5)),"AGE!"))),"Gender!")))</f>
        <v>24</v>
      </c>
      <c r="M85">
        <f>'Sit &amp; Reach Scores'!D44</f>
        <v>33</v>
      </c>
      <c r="N85">
        <f>IF(M85=0,0,(IF(OR($E85="m",$E85="M"),IF(($D85&gt;=20)*($D85&lt;=29),M85-3,IF(($D85&gt;=30)*($D85&lt;=39),M85-1,IF(($D85&gt;=40)*($D85&lt;=49),M85-1,IF($D85&gt;=50,M85+3,"AGE!")))),IF(OR($E85="f",$E85="F"),IF(($D85&gt;=20)*($D85&lt;=29),M85-5,IF(($D85&gt;=30)*($D85&lt;=39),M85-5,IF($D85&gt;=40,M85-1,"AGE!"))),"Gender!"))))</f>
        <v>28</v>
      </c>
      <c r="O85">
        <f>'Pull Up Scores'!D44</f>
        <v>4</v>
      </c>
      <c r="P85">
        <f>(IF(OR($E85="m",$E85="M"),IF(($D85&gt;=20)*($D85&lt;=29),IF($O85=0,0,IF($O85&lt;=19,3*($O85+2),IF($O85=20,65,$O85+45))),IF(($D85&gt;=30)*($D85&lt;=39),IF($O85=0,0,IF($O85&lt;=18,3*($O85+3),IF($O85=19,65,$O85+46))),IF(($D85&gt;=40)*($D85&lt;=49),IF($O85=0,0,IF($O85&lt;=16,3*($O85+5),IF($O85=17,65,$O85+48))),IF($D85&gt;=50,IF($O85=0,0,IF($O85&lt;=15,3*($O85+6),IF($O85=16,65,$O85+49))),"AGE!")))),IF(OR($E85="f",$E85="F"),IF(($D85&gt;=20)*($D85&lt;=29),IF($O85=0,0,IF($O85&lt;=14,3*($O85+7),IF($O85=15,65,$O85+50))),IF(($D85&gt;=30)*($D85&lt;=39),IF($O85=0,0,IF($O85&lt;=14,3*($O85+7),IF($O85=15,65,$O85+50))),IF($D85&gt;=40,IF($O85=0,0,IF($O85&lt;=13,3*($O85+8),IF($O85=14,65,$O85+51))),"AGE!"))),"Gender!")))</f>
        <v>33</v>
      </c>
      <c r="Q85" s="9">
        <f>'1.5 Mile Run Scores'!D44</f>
        <v>8.1365740740740738E-3</v>
      </c>
      <c r="R85">
        <f>(IF(OR($E85="m",$E85="M"),IF(($D85&gt;=20)*($D85&lt;=29),LOOKUP(Q85,'[1]XX Run Calc XX'!$A$2:$A$140,'[1]XX Run Calc XX'!$C$2:$C$140),IF(($D85&gt;=30)*($D85&lt;=39),LOOKUP(Q85,'[1]XX Run Calc XX'!$A$2:$A$140,'[1]XX Run Calc XX'!$D$2:$D$140),IF(($D85&gt;=40)*($D85&lt;=49),LOOKUP(Q85,'[1]XX Run Calc XX'!$A$2:$A$140,'[1]XX Run Calc XX'!$E$2:$E$140),IF($D85&gt;=50,LOOKUP(Q85,'[1]XX Run Calc XX'!$A$2:$A$140,'[1]XX Run Calc XX'!$F$2:$F$140),"AGE!")))),IF(OR($E85="f",$E85="F"),IF(($D85&gt;=20)*($D85&lt;=29),LOOKUP(Q85,'[1]XX Run Calc XX'!$A$2:$A$140,'[1]XX Run Calc XX'!$I$2:$I$140),IF(($D85&gt;=30)*($D85&lt;=39),LOOKUP(Q85,'[1]XX Run Calc XX'!$A$2:$A$140,'[1]XX Run Calc XX'!$J$2:$J$140),IF($D85&gt;=40,LOOKUP(Q85,'[1]XX Run Calc XX'!$A$2:$A$140,'[1]XX Run Calc XX'!$K$2:$K$140),"AGE!"))),"Gender!")))</f>
        <v>87</v>
      </c>
      <c r="S85" s="9">
        <f>'Agility Scores'!D44</f>
        <v>1.0843750000000001E-3</v>
      </c>
      <c r="T85">
        <f>LOOKUP($S85,'XX Ag Calc XX'!$A$3:$A$122,'XX Ag Calc XX'!$C$3:$C$122)</f>
        <v>26</v>
      </c>
      <c r="U85">
        <f>SUM(J85,L85,N85,P85,R85,T85)</f>
        <v>229</v>
      </c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7"/>
      <c r="AV85" s="17"/>
      <c r="AW85" s="17"/>
      <c r="AX85" s="17"/>
    </row>
    <row r="86" spans="1:50" s="16" customFormat="1" x14ac:dyDescent="0.25">
      <c r="A86" s="29">
        <v>95</v>
      </c>
      <c r="B86" t="s">
        <v>137</v>
      </c>
      <c r="C86" t="s">
        <v>138</v>
      </c>
      <c r="D86" s="3">
        <v>36</v>
      </c>
      <c r="E86" s="28" t="s">
        <v>23</v>
      </c>
      <c r="F86" s="23">
        <v>73</v>
      </c>
      <c r="G86" s="23">
        <v>220</v>
      </c>
      <c r="H86">
        <f>'Bench Scores'!E96</f>
        <v>255</v>
      </c>
      <c r="I86" s="21">
        <f>'Bench Scores'!F96</f>
        <v>1.2259615384615385</v>
      </c>
      <c r="J86">
        <f>IF(H86=0,0,(IF(OR($E86="m",$E86="M"),IF(($D86&gt;=20)*($D86&lt;=29),INT(2*(((100*($H86/$G86))-25)/5)),IF(($D86&gt;=30)*($D86&lt;=39),INT(2*((100*($H86/$G86)-20)/5)),IF(($D86&gt;=40)*($D86&lt;=49),INT(2*((100*($H86/$G86)-10)/5)),IF($D86&gt;=50,INT(2*(((100*($H86/$G86)))/5)),"AGE!")))),IF(OR($E86="f",$E86="F"),IF(($D86&gt;=20)*($D86&lt;=29),INT(2*(((100*($H86/$G86)))/5)),IF(($D86&gt;=30)*($D86&lt;=39),INT(2*((100*($H86/$G86)+5)/5)),IF($D86&gt;=40,INT(2*((100*($H86/$G86)+10)/5)),"AGE!"))),"Gender!"))))</f>
        <v>38</v>
      </c>
      <c r="K86">
        <f>'Sit Up Scores'!D96</f>
        <v>30</v>
      </c>
      <c r="L86">
        <f>(IF(OR($E86="m",$E86="M"),IF(($D86&gt;=20)*($D86&lt;=29),IF($K86&lt;=17,0,IF($K86&gt;62,45+INT(("$e4j3"-C542)/2),$K86-17)),IF(($D86&gt;=30)*($D86&lt;=39),IF($K86&lt;=12,0,IF($K86&gt;57,45+INT(($K86-57)/2),$K86-12)),IF(($D86&gt;=40)*($D86&lt;=49),IF($K86&lt;=7,0,IF($K86&gt;52,45+INT(($K86-52)/2),$K86-7)),IF($D86&gt;=50,IF($K86&lt;=5,0,IF($K86&gt;50,45+INT(($K86-50)/2),$K86-5)),"AGE!")))),IF(OR($E86="f",$E86="F"),IF(($D86&gt;=20)*($D86&lt;=29),IF($K86&lt;=14,0,IF($K86&gt;59,45+INT(($K86-59)/2),$K86-14)),IF(($D86&gt;=30)*($D86&lt;=39),IF($K86&lt;=11,0,IF($K86&gt;56,45+INT(($K86-56)/2),$K86-11)),IF($D86&gt;=40,IF($K86&lt;=5,0,IF($K86&gt;50,45+INT(($K86-50)/2),$K86-5)),"AGE!"))),"Gender!")))</f>
        <v>18</v>
      </c>
      <c r="M86">
        <f>'Sit &amp; Reach Scores'!D96</f>
        <v>20</v>
      </c>
      <c r="N86">
        <f>IF(M86=0,0,(IF(OR($E86="m",$E86="M"),IF(($D86&gt;=20)*($D86&lt;=29),M86-3,IF(($D86&gt;=30)*($D86&lt;=39),M86-1,IF(($D86&gt;=40)*($D86&lt;=49),M86-1,IF($D86&gt;=50,M86+3,"AGE!")))),IF(OR($E86="f",$E86="F"),IF(($D86&gt;=20)*($D86&lt;=29),M86-5,IF(($D86&gt;=30)*($D86&lt;=39),M86-5,IF($D86&gt;=40,M86-1,"AGE!"))),"Gender!"))))</f>
        <v>19</v>
      </c>
      <c r="O86">
        <f>'Pull Up Scores'!D96</f>
        <v>13</v>
      </c>
      <c r="P86">
        <f>(IF(OR($E86="m",$E86="M"),IF(($D86&gt;=20)*($D86&lt;=29),IF($O86=0,0,IF($O86&lt;=19,3*($O86+2),IF($O86=20,65,$O86+45))),IF(($D86&gt;=30)*($D86&lt;=39),IF($O86=0,0,IF($O86&lt;=18,3*($O86+3),IF($O86=19,65,$O86+46))),IF(($D86&gt;=40)*($D86&lt;=49),IF($O86=0,0,IF($O86&lt;=16,3*($O86+5),IF($O86=17,65,$O86+48))),IF($D86&gt;=50,IF($O86=0,0,IF($O86&lt;=15,3*($O86+6),IF($O86=16,65,$O86+49))),"AGE!")))),IF(OR($E86="f",$E86="F"),IF(($D86&gt;=20)*($D86&lt;=29),IF($O86=0,0,IF($O86&lt;=14,3*($O86+7),IF($O86=15,65,$O86+50))),IF(($D86&gt;=30)*($D86&lt;=39),IF($O86=0,0,IF($O86&lt;=14,3*($O86+7),IF($O86=15,65,$O86+50))),IF($D86&gt;=40,IF($O86=0,0,IF($O86&lt;=13,3*($O86+8),IF($O86=14,65,$O86+51))),"AGE!"))),"Gender!")))</f>
        <v>48</v>
      </c>
      <c r="Q86" s="9">
        <f>'1.5 Mile Run Scores'!D96</f>
        <v>9.2361111111111116E-3</v>
      </c>
      <c r="R86">
        <f>(IF(OR($E86="m",$E86="M"),IF(($D86&gt;=20)*($D86&lt;=29),LOOKUP(Q86,'[1]XX Run Calc XX'!$A$2:$A$140,'[1]XX Run Calc XX'!$C$2:$C$140),IF(($D86&gt;=30)*($D86&lt;=39),LOOKUP(Q86,'[1]XX Run Calc XX'!$A$2:$A$140,'[1]XX Run Calc XX'!$D$2:$D$140),IF(($D86&gt;=40)*($D86&lt;=49),LOOKUP(Q86,'[1]XX Run Calc XX'!$A$2:$A$140,'[1]XX Run Calc XX'!$E$2:$E$140),IF($D86&gt;=50,LOOKUP(Q86,'[1]XX Run Calc XX'!$A$2:$A$140,'[1]XX Run Calc XX'!$F$2:$F$140),"AGE!")))),IF(OR($E86="f",$E86="F"),IF(($D86&gt;=20)*($D86&lt;=29),LOOKUP(Q86,'[1]XX Run Calc XX'!$A$2:$A$140,'[1]XX Run Calc XX'!$I$2:$I$140),IF(($D86&gt;=30)*($D86&lt;=39),LOOKUP(Q86,'[1]XX Run Calc XX'!$A$2:$A$140,'[1]XX Run Calc XX'!$J$2:$J$140),IF($D86&gt;=40,LOOKUP(Q86,'[1]XX Run Calc XX'!$A$2:$A$140,'[1]XX Run Calc XX'!$K$2:$K$140),"AGE!"))),"Gender!")))</f>
        <v>72</v>
      </c>
      <c r="S86" s="9">
        <f>'Agility Scores'!D96</f>
        <v>9.979166666666667E-4</v>
      </c>
      <c r="T86">
        <v>34</v>
      </c>
      <c r="U86">
        <f>SUM(J86,L86,N86,P86,R86,T86)</f>
        <v>229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7"/>
      <c r="AV86" s="17"/>
      <c r="AW86" s="17"/>
      <c r="AX86" s="17"/>
    </row>
    <row r="87" spans="1:50" s="16" customFormat="1" x14ac:dyDescent="0.25">
      <c r="A87" s="29">
        <v>94</v>
      </c>
      <c r="B87" t="s">
        <v>135</v>
      </c>
      <c r="C87" t="s">
        <v>136</v>
      </c>
      <c r="D87" s="3">
        <v>27</v>
      </c>
      <c r="E87" s="28" t="s">
        <v>23</v>
      </c>
      <c r="F87" s="23">
        <v>69</v>
      </c>
      <c r="G87" s="23">
        <v>183</v>
      </c>
      <c r="H87">
        <f>'Bench Scores'!E95</f>
        <v>225</v>
      </c>
      <c r="I87" s="21">
        <f>'Bench Scores'!F95</f>
        <v>1.4367816091954024</v>
      </c>
      <c r="J87">
        <f>IF(H87=0,0,(IF(OR($E87="m",$E87="M"),IF(($D87&gt;=20)*($D87&lt;=29),INT(2*(((100*($H87/$G87))-25)/5)),IF(($D87&gt;=30)*($D87&lt;=39),INT(2*((100*($H87/$G87)-20)/5)),IF(($D87&gt;=40)*($D87&lt;=49),INT(2*((100*($H87/$G87)-10)/5)),IF($D87&gt;=50,INT(2*(((100*($H87/$G87)))/5)),"AGE!")))),IF(OR($E87="f",$E87="F"),IF(($D87&gt;=20)*($D87&lt;=29),INT(2*(((100*($H87/$G87)))/5)),IF(($D87&gt;=30)*($D87&lt;=39),INT(2*((100*($H87/$G87)+5)/5)),IF($D87&gt;=40,INT(2*((100*($H87/$G87)+10)/5)),"AGE!"))),"Gender!"))))</f>
        <v>39</v>
      </c>
      <c r="K87">
        <f>'Sit Up Scores'!D95</f>
        <v>37</v>
      </c>
      <c r="L87">
        <f>(IF(OR($E87="m",$E87="M"),IF(($D87&gt;=20)*($D87&lt;=29),IF($K87&lt;=17,0,IF($K87&gt;62,45+INT(("$e4j3"-C543)/2),$K87-17)),IF(($D87&gt;=30)*($D87&lt;=39),IF($K87&lt;=12,0,IF($K87&gt;57,45+INT(($K87-57)/2),$K87-12)),IF(($D87&gt;=40)*($D87&lt;=49),IF($K87&lt;=7,0,IF($K87&gt;52,45+INT(($K87-52)/2),$K87-7)),IF($D87&gt;=50,IF($K87&lt;=5,0,IF($K87&gt;50,45+INT(($K87-50)/2),$K87-5)),"AGE!")))),IF(OR($E87="f",$E87="F"),IF(($D87&gt;=20)*($D87&lt;=29),IF($K87&lt;=14,0,IF($K87&gt;59,45+INT(($K87-59)/2),$K87-14)),IF(($D87&gt;=30)*($D87&lt;=39),IF($K87&lt;=11,0,IF($K87&gt;56,45+INT(($K87-56)/2),$K87-11)),IF($D87&gt;=40,IF($K87&lt;=5,0,IF($K87&gt;50,45+INT(($K87-50)/2),$K87-5)),"AGE!"))),"Gender!")))</f>
        <v>20</v>
      </c>
      <c r="M87">
        <f>'Sit &amp; Reach Scores'!D95</f>
        <v>24</v>
      </c>
      <c r="N87">
        <f>IF(M87=0,0,(IF(OR($E87="m",$E87="M"),IF(($D87&gt;=20)*($D87&lt;=29),M87-3,IF(($D87&gt;=30)*($D87&lt;=39),M87-1,IF(($D87&gt;=40)*($D87&lt;=49),M87-1,IF($D87&gt;=50,M87+3,"AGE!")))),IF(OR($E87="f",$E87="F"),IF(($D87&gt;=20)*($D87&lt;=29),M87-5,IF(($D87&gt;=30)*($D87&lt;=39),M87-5,IF($D87&gt;=40,M87-1,"AGE!"))),"Gender!"))))</f>
        <v>21</v>
      </c>
      <c r="O87">
        <f>'Pull Up Scores'!D95</f>
        <v>9</v>
      </c>
      <c r="P87">
        <f>(IF(OR($E87="m",$E87="M"),IF(($D87&gt;=20)*($D87&lt;=29),IF($O87=0,0,IF($O87&lt;=19,3*($O87+2),IF($O87=20,65,$O87+45))),IF(($D87&gt;=30)*($D87&lt;=39),IF($O87=0,0,IF($O87&lt;=18,3*($O87+3),IF($O87=19,65,$O87+46))),IF(($D87&gt;=40)*($D87&lt;=49),IF($O87=0,0,IF($O87&lt;=16,3*($O87+5),IF($O87=17,65,$O87+48))),IF($D87&gt;=50,IF($O87=0,0,IF($O87&lt;=15,3*($O87+6),IF($O87=16,65,$O87+49))),"AGE!")))),IF(OR($E87="f",$E87="F"),IF(($D87&gt;=20)*($D87&lt;=29),IF($O87=0,0,IF($O87&lt;=14,3*($O87+7),IF($O87=15,65,$O87+50))),IF(($D87&gt;=30)*($D87&lt;=39),IF($O87=0,0,IF($O87&lt;=14,3*($O87+7),IF($O87=15,65,$O87+50))),IF($D87&gt;=40,IF($O87=0,0,IF($O87&lt;=13,3*($O87+8),IF($O87=14,65,$O87+51))),"AGE!"))),"Gender!")))</f>
        <v>33</v>
      </c>
      <c r="Q87" s="9">
        <f>'1.5 Mile Run Scores'!D95</f>
        <v>7.8472222222222224E-3</v>
      </c>
      <c r="R87">
        <f>(IF(OR($E87="m",$E87="M"),IF(($D87&gt;=20)*($D87&lt;=29),LOOKUP(Q87,'[1]XX Run Calc XX'!$A$2:$A$140,'[1]XX Run Calc XX'!$C$2:$C$140),IF(($D87&gt;=30)*($D87&lt;=39),LOOKUP(Q87,'[1]XX Run Calc XX'!$A$2:$A$140,'[1]XX Run Calc XX'!$D$2:$D$140),IF(($D87&gt;=40)*($D87&lt;=49),LOOKUP(Q87,'[1]XX Run Calc XX'!$A$2:$A$140,'[1]XX Run Calc XX'!$E$2:$E$140),IF($D87&gt;=50,LOOKUP(Q87,'[1]XX Run Calc XX'!$A$2:$A$140,'[1]XX Run Calc XX'!$F$2:$F$140),"AGE!")))),IF(OR($E87="f",$E87="F"),IF(($D87&gt;=20)*($D87&lt;=29),LOOKUP(Q87,'[1]XX Run Calc XX'!$A$2:$A$140,'[1]XX Run Calc XX'!$I$2:$I$140),IF(($D87&gt;=30)*($D87&lt;=39),LOOKUP(Q87,'[1]XX Run Calc XX'!$A$2:$A$140,'[1]XX Run Calc XX'!$J$2:$J$140),IF($D87&gt;=40,LOOKUP(Q87,'[1]XX Run Calc XX'!$A$2:$A$140,'[1]XX Run Calc XX'!$K$2:$K$140),"AGE!"))),"Gender!")))</f>
        <v>80</v>
      </c>
      <c r="S87" s="9">
        <f>'Agility Scores'!D95</f>
        <v>1.0149305555555556E-3</v>
      </c>
      <c r="T87">
        <f>LOOKUP($S87,'XX Ag Calc XX'!$A$3:$A$122,'XX Ag Calc XX'!$C$3:$C$122)</f>
        <v>32</v>
      </c>
      <c r="U87">
        <f>SUM(J87,L87,N87,P87,R87,T87)</f>
        <v>225</v>
      </c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7"/>
      <c r="AV87" s="17"/>
      <c r="AW87" s="17"/>
      <c r="AX87" s="17"/>
    </row>
    <row r="88" spans="1:50" s="16" customFormat="1" x14ac:dyDescent="0.25">
      <c r="A88" s="29">
        <v>52</v>
      </c>
      <c r="B88" t="s">
        <v>84</v>
      </c>
      <c r="C88" t="s">
        <v>85</v>
      </c>
      <c r="D88" s="3">
        <v>25</v>
      </c>
      <c r="E88" s="28" t="s">
        <v>23</v>
      </c>
      <c r="F88" s="23">
        <v>67</v>
      </c>
      <c r="G88" s="23">
        <v>240</v>
      </c>
      <c r="H88">
        <f>'Bench Scores'!E53</f>
        <v>380</v>
      </c>
      <c r="I88" s="21">
        <f>'Bench Scores'!F53</f>
        <v>2.021276595744681</v>
      </c>
      <c r="J88">
        <f>IF(H88=0,0,(IF(OR($E88="m",$E88="M"),IF(($D88&gt;=20)*($D88&lt;=29),INT(2*(((100*($H88/$G88))-25)/5)),IF(($D88&gt;=30)*($D88&lt;=39),INT(2*((100*($H88/$G88)-20)/5)),IF(($D88&gt;=40)*($D88&lt;=49),INT(2*((100*($H88/$G88)-10)/5)),IF($D88&gt;=50,INT(2*(((100*($H88/$G88)))/5)),"AGE!")))),IF(OR($E88="f",$E88="F"),IF(($D88&gt;=20)*($D88&lt;=29),INT(2*(((100*($H88/$G88)))/5)),IF(($D88&gt;=30)*($D88&lt;=39),INT(2*((100*($H88/$G88)+5)/5)),IF($D88&gt;=40,INT(2*((100*($H88/$G88)+10)/5)),"AGE!"))),"Gender!"))))</f>
        <v>53</v>
      </c>
      <c r="K88">
        <f>'Sit Up Scores'!D53</f>
        <v>46</v>
      </c>
      <c r="L88">
        <f>(IF(OR($E88="m",$E88="M"),IF(($D88&gt;=20)*($D88&lt;=29),IF($K88&lt;=17,0,IF($K88&gt;62,45+INT(("$e4j3"-C544)/2),$K88-17)),IF(($D88&gt;=30)*($D88&lt;=39),IF($K88&lt;=12,0,IF($K88&gt;57,45+INT(($K88-57)/2),$K88-12)),IF(($D88&gt;=40)*($D88&lt;=49),IF($K88&lt;=7,0,IF($K88&gt;52,45+INT(($K88-52)/2),$K88-7)),IF($D88&gt;=50,IF($K88&lt;=5,0,IF($K88&gt;50,45+INT(($K88-50)/2),$K88-5)),"AGE!")))),IF(OR($E88="f",$E88="F"),IF(($D88&gt;=20)*($D88&lt;=29),IF($K88&lt;=14,0,IF($K88&gt;59,45+INT(($K88-59)/2),$K88-14)),IF(($D88&gt;=30)*($D88&lt;=39),IF($K88&lt;=11,0,IF($K88&gt;56,45+INT(($K88-56)/2),$K88-11)),IF($D88&gt;=40,IF($K88&lt;=5,0,IF($K88&gt;50,45+INT(($K88-50)/2),$K88-5)),"AGE!"))),"Gender!")))</f>
        <v>29</v>
      </c>
      <c r="M88">
        <f>'Sit &amp; Reach Scores'!D53</f>
        <v>30</v>
      </c>
      <c r="N88">
        <f>IF(M88=0,0,(IF(OR($E88="m",$E88="M"),IF(($D88&gt;=20)*($D88&lt;=29),M88-3,IF(($D88&gt;=30)*($D88&lt;=39),M88-1,IF(($D88&gt;=40)*($D88&lt;=49),M88-1,IF($D88&gt;=50,M88+3,"AGE!")))),IF(OR($E88="f",$E88="F"),IF(($D88&gt;=20)*($D88&lt;=29),M88-5,IF(($D88&gt;=30)*($D88&lt;=39),M88-5,IF($D88&gt;=40,M88-1,"AGE!"))),"Gender!"))))</f>
        <v>27</v>
      </c>
      <c r="O88">
        <f>'Pull Up Scores'!D53</f>
        <v>5</v>
      </c>
      <c r="P88">
        <f>(IF(OR($E88="m",$E88="M"),IF(($D88&gt;=20)*($D88&lt;=29),IF($O88=0,0,IF($O88&lt;=19,3*($O88+2),IF($O88=20,65,$O88+45))),IF(($D88&gt;=30)*($D88&lt;=39),IF($O88=0,0,IF($O88&lt;=18,3*($O88+3),IF($O88=19,65,$O88+46))),IF(($D88&gt;=40)*($D88&lt;=49),IF($O88=0,0,IF($O88&lt;=16,3*($O88+5),IF($O88=17,65,$O88+48))),IF($D88&gt;=50,IF($O88=0,0,IF($O88&lt;=15,3*($O88+6),IF($O88=16,65,$O88+49))),"AGE!")))),IF(OR($E88="f",$E88="F"),IF(($D88&gt;=20)*($D88&lt;=29),IF($O88=0,0,IF($O88&lt;=14,3*($O88+7),IF($O88=15,65,$O88+50))),IF(($D88&gt;=30)*($D88&lt;=39),IF($O88=0,0,IF($O88&lt;=14,3*($O88+7),IF($O88=15,65,$O88+50))),IF($D88&gt;=40,IF($O88=0,0,IF($O88&lt;=13,3*($O88+8),IF($O88=14,65,$O88+51))),"AGE!"))),"Gender!")))</f>
        <v>21</v>
      </c>
      <c r="Q88" s="9">
        <f>'1.5 Mile Run Scores'!D53</f>
        <v>1.1377314814814814E-2</v>
      </c>
      <c r="R88">
        <f>(IF(OR($E88="m",$E88="M"),IF(($D88&gt;=20)*($D88&lt;=29),LOOKUP(Q88,'[1]XX Run Calc XX'!$A$2:$A$140,'[1]XX Run Calc XX'!$C$2:$C$140),IF(($D88&gt;=30)*($D88&lt;=39),LOOKUP(Q88,'[1]XX Run Calc XX'!$A$2:$A$140,'[1]XX Run Calc XX'!$D$2:$D$140),IF(($D88&gt;=40)*($D88&lt;=49),LOOKUP(Q88,'[1]XX Run Calc XX'!$A$2:$A$140,'[1]XX Run Calc XX'!$E$2:$E$140),IF($D88&gt;=50,LOOKUP(Q88,'[1]XX Run Calc XX'!$A$2:$A$140,'[1]XX Run Calc XX'!$F$2:$F$140),"AGE!")))),IF(OR($E88="f",$E88="F"),IF(($D88&gt;=20)*($D88&lt;=29),LOOKUP(Q88,'[1]XX Run Calc XX'!$A$2:$A$140,'[1]XX Run Calc XX'!$I$2:$I$140),IF(($D88&gt;=30)*($D88&lt;=39),LOOKUP(Q88,'[1]XX Run Calc XX'!$A$2:$A$140,'[1]XX Run Calc XX'!$J$2:$J$140),IF($D88&gt;=40,LOOKUP(Q88,'[1]XX Run Calc XX'!$A$2:$A$140,'[1]XX Run Calc XX'!$K$2:$K$140),"AGE!"))),"Gender!")))</f>
        <v>49</v>
      </c>
      <c r="S88" s="9">
        <f>'Agility Scores'!D53</f>
        <v>8.9189814814814817E-4</v>
      </c>
      <c r="T88">
        <v>43</v>
      </c>
      <c r="U88">
        <f>SUM(J88,L88,N88,P88,R88,T88)</f>
        <v>222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7"/>
      <c r="AV88" s="17"/>
      <c r="AW88" s="17"/>
      <c r="AX88" s="17"/>
    </row>
    <row r="89" spans="1:50" s="16" customFormat="1" x14ac:dyDescent="0.25">
      <c r="A89" s="29">
        <v>22</v>
      </c>
      <c r="B89" t="s">
        <v>49</v>
      </c>
      <c r="C89" t="s">
        <v>45</v>
      </c>
      <c r="D89" s="3">
        <v>27</v>
      </c>
      <c r="E89" s="28" t="s">
        <v>23</v>
      </c>
      <c r="F89" s="23">
        <v>79</v>
      </c>
      <c r="G89" s="23">
        <v>231</v>
      </c>
      <c r="H89">
        <f>'Bench Scores'!E23</f>
        <v>225</v>
      </c>
      <c r="I89" s="21">
        <f>'Bench Scores'!F23</f>
        <v>1.331360946745562</v>
      </c>
      <c r="J89">
        <v>29</v>
      </c>
      <c r="K89">
        <f>'Sit Up Scores'!D23</f>
        <v>46</v>
      </c>
      <c r="L89">
        <f>(IF(OR($E89="m",$E89="M"),IF(($D89&gt;=20)*($D89&lt;=29),IF($K89&lt;=17,0,IF($K89&gt;62,45+INT(("$e4j3"-C545)/2),$K89-17)),IF(($D89&gt;=30)*($D89&lt;=39),IF($K89&lt;=12,0,IF($K89&gt;57,45+INT(($K89-57)/2),$K89-12)),IF(($D89&gt;=40)*($D89&lt;=49),IF($K89&lt;=7,0,IF($K89&gt;52,45+INT(($K89-52)/2),$K89-7)),IF($D89&gt;=50,IF($K89&lt;=5,0,IF($K89&gt;50,45+INT(($K89-50)/2),$K89-5)),"AGE!")))),IF(OR($E89="f",$E89="F"),IF(($D89&gt;=20)*($D89&lt;=29),IF($K89&lt;=14,0,IF($K89&gt;59,45+INT(($K89-59)/2),$K89-14)),IF(($D89&gt;=30)*($D89&lt;=39),IF($K89&lt;=11,0,IF($K89&gt;56,45+INT(($K89-56)/2),$K89-11)),IF($D89&gt;=40,IF($K89&lt;=5,0,IF($K89&gt;50,45+INT(($K89-50)/2),$K89-5)),"AGE!"))),"Gender!")))</f>
        <v>29</v>
      </c>
      <c r="M89">
        <f>'Sit &amp; Reach Scores'!D23</f>
        <v>32</v>
      </c>
      <c r="N89">
        <f>IF(M89=0,0,(IF(OR($E89="m",$E89="M"),IF(($D89&gt;=20)*($D89&lt;=29),M89-3,IF(($D89&gt;=30)*($D89&lt;=39),M89-1,IF(($D89&gt;=40)*($D89&lt;=49),M89-1,IF($D89&gt;=50,M89+3,"AGE!")))),IF(OR($E89="f",$E89="F"),IF(($D89&gt;=20)*($D89&lt;=29),M89-5,IF(($D89&gt;=30)*($D89&lt;=39),M89-5,IF($D89&gt;=40,M89-1,"AGE!"))),"Gender!"))))</f>
        <v>29</v>
      </c>
      <c r="O89">
        <f>'Pull Up Scores'!D23</f>
        <v>3</v>
      </c>
      <c r="P89">
        <f>(IF(OR($E89="m",$E89="M"),IF(($D89&gt;=20)*($D89&lt;=29),IF($O89=0,0,IF($O89&lt;=19,3*($O89+2),IF($O89=20,65,$O89+45))),IF(($D89&gt;=30)*($D89&lt;=39),IF($O89=0,0,IF($O89&lt;=18,3*($O89+3),IF($O89=19,65,$O89+46))),IF(($D89&gt;=40)*($D89&lt;=49),IF($O89=0,0,IF($O89&lt;=16,3*($O89+5),IF($O89=17,65,$O89+48))),IF($D89&gt;=50,IF($O89=0,0,IF($O89&lt;=15,3*($O89+6),IF($O89=16,65,$O89+49))),"AGE!")))),IF(OR($E89="f",$E89="F"),IF(($D89&gt;=20)*($D89&lt;=29),IF($O89=0,0,IF($O89&lt;=14,3*($O89+7),IF($O89=15,65,$O89+50))),IF(($D89&gt;=30)*($D89&lt;=39),IF($O89=0,0,IF($O89&lt;=14,3*($O89+7),IF($O89=15,65,$O89+50))),IF($D89&gt;=40,IF($O89=0,0,IF($O89&lt;=13,3*($O89+8),IF($O89=14,65,$O89+51))),"AGE!"))),"Gender!")))</f>
        <v>15</v>
      </c>
      <c r="Q89" s="9">
        <f>'1.5 Mile Run Scores'!D23</f>
        <v>9.2824074074074076E-3</v>
      </c>
      <c r="R89">
        <f>(IF(OR($E89="m",$E89="M"),IF(($D89&gt;=20)*($D89&lt;=29),LOOKUP(Q89,'[1]XX Run Calc XX'!$A$2:$A$140,'[1]XX Run Calc XX'!$C$2:$C$140),IF(($D89&gt;=30)*($D89&lt;=39),LOOKUP(Q89,'[1]XX Run Calc XX'!$A$2:$A$140,'[1]XX Run Calc XX'!$D$2:$D$140),IF(($D89&gt;=40)*($D89&lt;=49),LOOKUP(Q89,'[1]XX Run Calc XX'!$A$2:$A$140,'[1]XX Run Calc XX'!$E$2:$E$140),IF($D89&gt;=50,LOOKUP(Q89,'[1]XX Run Calc XX'!$A$2:$A$140,'[1]XX Run Calc XX'!$F$2:$F$140),"AGE!")))),IF(OR($E89="f",$E89="F"),IF(($D89&gt;=20)*($D89&lt;=29),LOOKUP(Q89,'[1]XX Run Calc XX'!$A$2:$A$140,'[1]XX Run Calc XX'!$I$2:$I$140),IF(($D89&gt;=30)*($D89&lt;=39),LOOKUP(Q89,'[1]XX Run Calc XX'!$A$2:$A$140,'[1]XX Run Calc XX'!$J$2:$J$140),IF($D89&gt;=40,LOOKUP(Q89,'[1]XX Run Calc XX'!$A$2:$A$140,'[1]XX Run Calc XX'!$K$2:$K$140),"AGE!"))),"Gender!")))</f>
        <v>67</v>
      </c>
      <c r="S89" s="9">
        <f>'Agility Scores'!D23</f>
        <v>8.5972222222222222E-4</v>
      </c>
      <c r="T89">
        <v>46</v>
      </c>
      <c r="U89">
        <f>SUM(J89,L89,N89,P89,R89,T89)</f>
        <v>215</v>
      </c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7"/>
      <c r="AV89" s="17"/>
      <c r="AW89" s="17"/>
      <c r="AX89" s="17"/>
    </row>
    <row r="90" spans="1:50" s="16" customFormat="1" x14ac:dyDescent="0.25">
      <c r="A90" s="29">
        <v>75</v>
      </c>
      <c r="B90" t="s">
        <v>112</v>
      </c>
      <c r="C90" t="s">
        <v>110</v>
      </c>
      <c r="D90" s="3">
        <v>30</v>
      </c>
      <c r="E90" s="28" t="s">
        <v>37</v>
      </c>
      <c r="F90" s="23">
        <v>59</v>
      </c>
      <c r="G90" s="23">
        <v>131</v>
      </c>
      <c r="H90">
        <f>'Bench Scores'!E76</f>
        <v>125</v>
      </c>
      <c r="I90" s="21">
        <f>'Bench Scores'!F76</f>
        <v>0.49524564183835179</v>
      </c>
      <c r="J90">
        <f>IF(H90=0,0,(IF(OR($E90="m",$E90="M"),IF(($D90&gt;=20)*($D90&lt;=29),INT(2*(((100*($H90/$G90))-25)/5)),IF(($D90&gt;=30)*($D90&lt;=39),INT(2*((100*($H90/$G90)-20)/5)),IF(($D90&gt;=40)*($D90&lt;=49),INT(2*((100*($H90/$G90)-10)/5)),IF($D90&gt;=50,INT(2*(((100*($H90/$G90)))/5)),"AGE!")))),IF(OR($E90="f",$E90="F"),IF(($D90&gt;=20)*($D90&lt;=29),INT(2*(((100*($H90/$G90)))/5)),IF(($D90&gt;=30)*($D90&lt;=39),INT(2*((100*($H90/$G90)+5)/5)),IF($D90&gt;=40,INT(2*((100*($H90/$G90)+10)/5)),"AGE!"))),"Gender!"))))</f>
        <v>40</v>
      </c>
      <c r="K90">
        <f>'Sit Up Scores'!D76</f>
        <v>40</v>
      </c>
      <c r="L90">
        <f>(IF(OR($E90="m",$E90="M"),IF(($D90&gt;=20)*($D90&lt;=29),IF($K90&lt;=17,0,IF($K90&gt;62,45+INT(("$e4j3"-C546)/2),$K90-17)),IF(($D90&gt;=30)*($D90&lt;=39),IF($K90&lt;=12,0,IF($K90&gt;57,45+INT(($K90-57)/2),$K90-12)),IF(($D90&gt;=40)*($D90&lt;=49),IF($K90&lt;=7,0,IF($K90&gt;52,45+INT(($K90-52)/2),$K90-7)),IF($D90&gt;=50,IF($K90&lt;=5,0,IF($K90&gt;50,45+INT(($K90-50)/2),$K90-5)),"AGE!")))),IF(OR($E90="f",$E90="F"),IF(($D90&gt;=20)*($D90&lt;=29),IF($K90&lt;=14,0,IF($K90&gt;59,45+INT(($K90-59)/2),$K90-14)),IF(($D90&gt;=30)*($D90&lt;=39),IF($K90&lt;=11,0,IF($K90&gt;56,45+INT(($K90-56)/2),$K90-11)),IF($D90&gt;=40,IF($K90&lt;=5,0,IF($K90&gt;50,45+INT(($K90-50)/2),$K90-5)),"AGE!"))),"Gender!")))</f>
        <v>29</v>
      </c>
      <c r="M90">
        <f>'Sit &amp; Reach Scores'!D76</f>
        <v>20</v>
      </c>
      <c r="N90">
        <f>IF(M90=0,0,(IF(OR($E90="m",$E90="M"),IF(($D90&gt;=20)*($D90&lt;=29),M90-3,IF(($D90&gt;=30)*($D90&lt;=39),M90-1,IF(($D90&gt;=40)*($D90&lt;=49),M90-1,IF($D90&gt;=50,M90+3,"AGE!")))),IF(OR($E90="f",$E90="F"),IF(($D90&gt;=20)*($D90&lt;=29),M90-5,IF(($D90&gt;=30)*($D90&lt;=39),M90-5,IF($D90&gt;=40,M90-1,"AGE!"))),"Gender!"))))</f>
        <v>15</v>
      </c>
      <c r="O90">
        <f>'Pull Up Scores'!D76</f>
        <v>8</v>
      </c>
      <c r="P90">
        <f>(IF(OR($E90="m",$E90="M"),IF(($D90&gt;=20)*($D90&lt;=29),IF($O90=0,0,IF($O90&lt;=19,3*($O90+2),IF($O90=20,65,$O90+45))),IF(($D90&gt;=30)*($D90&lt;=39),IF($O90=0,0,IF($O90&lt;=18,3*($O90+3),IF($O90=19,65,$O90+46))),IF(($D90&gt;=40)*($D90&lt;=49),IF($O90=0,0,IF($O90&lt;=16,3*($O90+5),IF($O90=17,65,$O90+48))),IF($D90&gt;=50,IF($O90=0,0,IF($O90&lt;=15,3*($O90+6),IF($O90=16,65,$O90+49))),"AGE!")))),IF(OR($E90="f",$E90="F"),IF(($D90&gt;=20)*($D90&lt;=29),IF($O90=0,0,IF($O90&lt;=14,3*($O90+7),IF($O90=15,65,$O90+50))),IF(($D90&gt;=30)*($D90&lt;=39),IF($O90=0,0,IF($O90&lt;=14,3*($O90+7),IF($O90=15,65,$O90+50))),IF($D90&gt;=40,IF($O90=0,0,IF($O90&lt;=13,3*($O90+8),IF($O90=14,65,$O90+51))),"AGE!"))),"Gender!")))</f>
        <v>45</v>
      </c>
      <c r="Q90" s="9">
        <f>'1.5 Mile Run Scores'!D76</f>
        <v>1.0821759259259258E-2</v>
      </c>
      <c r="R90">
        <f>(IF(OR($E90="m",$E90="M"),IF(($D90&gt;=20)*($D90&lt;=29),LOOKUP(Q90,'[1]XX Run Calc XX'!$A$2:$A$140,'[1]XX Run Calc XX'!$C$2:$C$140),IF(($D90&gt;=30)*($D90&lt;=39),LOOKUP(Q90,'[1]XX Run Calc XX'!$A$2:$A$140,'[1]XX Run Calc XX'!$D$2:$D$140),IF(($D90&gt;=40)*($D90&lt;=49),LOOKUP(Q90,'[1]XX Run Calc XX'!$A$2:$A$140,'[1]XX Run Calc XX'!$E$2:$E$140),IF($D90&gt;=50,LOOKUP(Q90,'[1]XX Run Calc XX'!$A$2:$A$140,'[1]XX Run Calc XX'!$F$2:$F$140),"AGE!")))),IF(OR($E90="f",$E90="F"),IF(($D90&gt;=20)*($D90&lt;=29),LOOKUP(Q90,'[1]XX Run Calc XX'!$A$2:$A$140,'[1]XX Run Calc XX'!$I$2:$I$140),IF(($D90&gt;=30)*($D90&lt;=39),LOOKUP(Q90,'[1]XX Run Calc XX'!$A$2:$A$140,'[1]XX Run Calc XX'!$J$2:$J$140),IF($D90&gt;=40,LOOKUP(Q90,'[1]XX Run Calc XX'!$A$2:$A$140,'[1]XX Run Calc XX'!$K$2:$K$140),"AGE!"))),"Gender!")))</f>
        <v>66</v>
      </c>
      <c r="S90" s="9">
        <f>'Agility Scores'!D76</f>
        <v>1.1562500000000002E-3</v>
      </c>
      <c r="T90">
        <f>LOOKUP($S90,'XX Ag Calc XX'!$A$3:$A$122,'XX Ag Calc XX'!$C$3:$C$122)</f>
        <v>20</v>
      </c>
      <c r="U90">
        <f>SUM(J90,L90,N90,P90,R90,T90)</f>
        <v>215</v>
      </c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7"/>
      <c r="AV90" s="17"/>
      <c r="AW90" s="17"/>
      <c r="AX90" s="17"/>
    </row>
    <row r="91" spans="1:50" s="16" customFormat="1" x14ac:dyDescent="0.25">
      <c r="A91" s="29">
        <v>13</v>
      </c>
      <c r="B91" t="s">
        <v>38</v>
      </c>
      <c r="C91" t="s">
        <v>36</v>
      </c>
      <c r="D91" s="3">
        <v>23</v>
      </c>
      <c r="E91" s="28" t="s">
        <v>23</v>
      </c>
      <c r="F91" s="23">
        <v>75</v>
      </c>
      <c r="G91" s="23">
        <v>242.2</v>
      </c>
      <c r="H91">
        <f>'Bench Scores'!E14</f>
        <v>255</v>
      </c>
      <c r="I91" s="21">
        <f>'Bench Scores'!F14</f>
        <v>1.2686567164179106</v>
      </c>
      <c r="J91">
        <f>IF(H91=0,0,(IF(OR($E91="m",$E91="M"),IF(($D91&gt;=20)*($D91&lt;=29),INT(2*(((100*($H91/$G91))-25)/5)),IF(($D91&gt;=30)*($D91&lt;=39),INT(2*((100*($H91/$G91)-20)/5)),IF(($D91&gt;=40)*($D91&lt;=49),INT(2*((100*($H91/$G91)-10)/5)),IF($D91&gt;=50,INT(2*(((100*($H91/$G91)))/5)),"AGE!")))),IF(OR($E91="f",$E91="F"),IF(($D91&gt;=20)*($D91&lt;=29),INT(2*(((100*($H91/$G91)))/5)),IF(($D91&gt;=30)*($D91&lt;=39),INT(2*((100*($H91/$G91)+5)/5)),IF($D91&gt;=40,INT(2*((100*($H91/$G91)+10)/5)),"AGE!"))),"Gender!"))))</f>
        <v>32</v>
      </c>
      <c r="K91">
        <f>'Sit Up Scores'!D14</f>
        <v>40</v>
      </c>
      <c r="L91">
        <f>(IF(OR($E91="m",$E91="M"),IF(($D91&gt;=20)*($D91&lt;=29),IF($K91&lt;=17,0,IF($K91&gt;62,45+INT(("$e4j3"-C547)/2),$K91-17)),IF(($D91&gt;=30)*($D91&lt;=39),IF($K91&lt;=12,0,IF($K91&gt;57,45+INT(($K91-57)/2),$K91-12)),IF(($D91&gt;=40)*($D91&lt;=49),IF($K91&lt;=7,0,IF($K91&gt;52,45+INT(($K91-52)/2),$K91-7)),IF($D91&gt;=50,IF($K91&lt;=5,0,IF($K91&gt;50,45+INT(($K91-50)/2),$K91-5)),"AGE!")))),IF(OR($E91="f",$E91="F"),IF(($D91&gt;=20)*($D91&lt;=29),IF($K91&lt;=14,0,IF($K91&gt;59,45+INT(($K91-59)/2),$K91-14)),IF(($D91&gt;=30)*($D91&lt;=39),IF($K91&lt;=11,0,IF($K91&gt;56,45+INT(($K91-56)/2),$K91-11)),IF($D91&gt;=40,IF($K91&lt;=5,0,IF($K91&gt;50,45+INT(($K91-50)/2),$K91-5)),"AGE!"))),"Gender!")))</f>
        <v>23</v>
      </c>
      <c r="M91">
        <f>'Sit &amp; Reach Scores'!D14</f>
        <v>30</v>
      </c>
      <c r="N91">
        <f>IF(M91=0,0,(IF(OR($E91="m",$E91="M"),IF(($D91&gt;=20)*($D91&lt;=29),M91-3,IF(($D91&gt;=30)*($D91&lt;=39),M91-1,IF(($D91&gt;=40)*($D91&lt;=49),M91-1,IF($D91&gt;=50,M91+3,"AGE!")))),IF(OR($E91="f",$E91="F"),IF(($D91&gt;=20)*($D91&lt;=29),M91-5,IF(($D91&gt;=30)*($D91&lt;=39),M91-5,IF($D91&gt;=40,M91-1,"AGE!"))),"Gender!"))))</f>
        <v>27</v>
      </c>
      <c r="O91">
        <f>'Pull Up Scores'!D14</f>
        <v>2</v>
      </c>
      <c r="P91">
        <f>(IF(OR($E91="m",$E91="M"),IF(($D91&gt;=20)*($D91&lt;=29),IF($O91=0,0,IF($O91&lt;=19,3*($O91+2),IF($O91=20,65,$O91+45))),IF(($D91&gt;=30)*($D91&lt;=39),IF($O91=0,0,IF($O91&lt;=18,3*($O91+3),IF($O91=19,65,$O91+46))),IF(($D91&gt;=40)*($D91&lt;=49),IF($O91=0,0,IF($O91&lt;=16,3*($O91+5),IF($O91=17,65,$O91+48))),IF($D91&gt;=50,IF($O91=0,0,IF($O91&lt;=15,3*($O91+6),IF($O91=16,65,$O91+49))),"AGE!")))),IF(OR($E91="f",$E91="F"),IF(($D91&gt;=20)*($D91&lt;=29),IF($O91=0,0,IF($O91&lt;=14,3*($O91+7),IF($O91=15,65,$O91+50))),IF(($D91&gt;=30)*($D91&lt;=39),IF($O91=0,0,IF($O91&lt;=14,3*($O91+7),IF($O91=15,65,$O91+50))),IF($D91&gt;=40,IF($O91=0,0,IF($O91&lt;=13,3*($O91+8),IF($O91=14,65,$O91+51))),"AGE!"))),"Gender!")))</f>
        <v>12</v>
      </c>
      <c r="Q91" s="9">
        <f>'1.5 Mile Run Scores'!D14</f>
        <v>8.0555555555555554E-3</v>
      </c>
      <c r="R91">
        <f>(IF(OR($E91="m",$E91="M"),IF(($D91&gt;=20)*($D91&lt;=29),LOOKUP(Q91,'[1]XX Run Calc XX'!$A$2:$A$140,'[1]XX Run Calc XX'!$C$2:$C$140),IF(($D91&gt;=30)*($D91&lt;=39),LOOKUP(Q91,'[1]XX Run Calc XX'!$A$2:$A$140,'[1]XX Run Calc XX'!$D$2:$D$140),IF(($D91&gt;=40)*($D91&lt;=49),LOOKUP(Q91,'[1]XX Run Calc XX'!$A$2:$A$140,'[1]XX Run Calc XX'!$E$2:$E$140),IF($D91&gt;=50,LOOKUP(Q91,'[1]XX Run Calc XX'!$A$2:$A$140,'[1]XX Run Calc XX'!$F$2:$F$140),"AGE!")))),IF(OR($E91="f",$E91="F"),IF(($D91&gt;=20)*($D91&lt;=29),LOOKUP(Q91,'[1]XX Run Calc XX'!$A$2:$A$140,'[1]XX Run Calc XX'!$I$2:$I$140),IF(($D91&gt;=30)*($D91&lt;=39),LOOKUP(Q91,'[1]XX Run Calc XX'!$A$2:$A$140,'[1]XX Run Calc XX'!$J$2:$J$140),IF($D91&gt;=40,LOOKUP(Q91,'[1]XX Run Calc XX'!$A$2:$A$140,'[1]XX Run Calc XX'!$K$2:$K$140),"AGE!"))),"Gender!")))</f>
        <v>78</v>
      </c>
      <c r="S91" s="9">
        <f>'Agility Scores'!D14</f>
        <v>9.0277777777777774E-4</v>
      </c>
      <c r="T91">
        <f>LOOKUP($S91,'XX Ag Calc XX'!$A$3:$A$122,'XX Ag Calc XX'!$C$3:$C$122)</f>
        <v>42</v>
      </c>
      <c r="U91">
        <f>SUM(J91,L91,N91,P91,R91,T91)</f>
        <v>214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7"/>
      <c r="AV91" s="17"/>
      <c r="AW91" s="17"/>
      <c r="AX91" s="17"/>
    </row>
    <row r="92" spans="1:50" s="16" customFormat="1" x14ac:dyDescent="0.25">
      <c r="A92" s="29">
        <v>71</v>
      </c>
      <c r="B92" t="s">
        <v>107</v>
      </c>
      <c r="C92" t="s">
        <v>104</v>
      </c>
      <c r="D92" s="3">
        <v>30</v>
      </c>
      <c r="E92" s="28" t="s">
        <v>37</v>
      </c>
      <c r="F92" s="23">
        <v>59</v>
      </c>
      <c r="G92" s="23">
        <v>113.4</v>
      </c>
      <c r="H92">
        <f>'Bench Scores'!E72</f>
        <v>85</v>
      </c>
      <c r="I92" s="21">
        <f>'Bench Scores'!F72</f>
        <v>0.64393939393939392</v>
      </c>
      <c r="J92">
        <v>32</v>
      </c>
      <c r="K92">
        <f>'Sit Up Scores'!D72</f>
        <v>49</v>
      </c>
      <c r="L92">
        <f>(IF(OR($E92="m",$E92="M"),IF(($D92&gt;=20)*($D92&lt;=29),IF($K92&lt;=17,0,IF($K92&gt;62,45+INT(("$e4j3"-C548)/2),$K92-17)),IF(($D92&gt;=30)*($D92&lt;=39),IF($K92&lt;=12,0,IF($K92&gt;57,45+INT(($K92-57)/2),$K92-12)),IF(($D92&gt;=40)*($D92&lt;=49),IF($K92&lt;=7,0,IF($K92&gt;52,45+INT(($K92-52)/2),$K92-7)),IF($D92&gt;=50,IF($K92&lt;=5,0,IF($K92&gt;50,45+INT(($K92-50)/2),$K92-5)),"AGE!")))),IF(OR($E92="f",$E92="F"),IF(($D92&gt;=20)*($D92&lt;=29),IF($K92&lt;=14,0,IF($K92&gt;59,45+INT(($K92-59)/2),$K92-14)),IF(($D92&gt;=30)*($D92&lt;=39),IF($K92&lt;=11,0,IF($K92&gt;56,45+INT(($K92-56)/2),$K92-11)),IF($D92&gt;=40,IF($K92&lt;=5,0,IF($K92&gt;50,45+INT(($K92-50)/2),$K92-5)),"AGE!"))),"Gender!")))</f>
        <v>38</v>
      </c>
      <c r="M92">
        <f>'Sit &amp; Reach Scores'!D72</f>
        <v>31</v>
      </c>
      <c r="N92">
        <f>IF(M92=0,0,(IF(OR($E92="m",$E92="M"),IF(($D92&gt;=20)*($D92&lt;=29),M92-3,IF(($D92&gt;=30)*($D92&lt;=39),M92-1,IF(($D92&gt;=40)*($D92&lt;=49),M92-1,IF($D92&gt;=50,M92+3,"AGE!")))),IF(OR($E92="f",$E92="F"),IF(($D92&gt;=20)*($D92&lt;=29),M92-5,IF(($D92&gt;=30)*($D92&lt;=39),M92-5,IF($D92&gt;=40,M92-1,"AGE!"))),"Gender!"))))</f>
        <v>26</v>
      </c>
      <c r="O92">
        <f>'Pull Up Scores'!D72</f>
        <v>3</v>
      </c>
      <c r="P92">
        <f>(IF(OR($E92="m",$E92="M"),IF(($D92&gt;=20)*($D92&lt;=29),IF($O92=0,0,IF($O92&lt;=19,3*($O92+2),IF($O92=20,65,$O92+45))),IF(($D92&gt;=30)*($D92&lt;=39),IF($O92=0,0,IF($O92&lt;=18,3*($O92+3),IF($O92=19,65,$O92+46))),IF(($D92&gt;=40)*($D92&lt;=49),IF($O92=0,0,IF($O92&lt;=16,3*($O92+5),IF($O92=17,65,$O92+48))),IF($D92&gt;=50,IF($O92=0,0,IF($O92&lt;=15,3*($O92+6),IF($O92=16,65,$O92+49))),"AGE!")))),IF(OR($E92="f",$E92="F"),IF(($D92&gt;=20)*($D92&lt;=29),IF($O92=0,0,IF($O92&lt;=14,3*($O92+7),IF($O92=15,65,$O92+50))),IF(($D92&gt;=30)*($D92&lt;=39),IF($O92=0,0,IF($O92&lt;=14,3*($O92+7),IF($O92=15,65,$O92+50))),IF($D92&gt;=40,IF($O92=0,0,IF($O92&lt;=13,3*($O92+8),IF($O92=14,65,$O92+51))),"AGE!"))),"Gender!")))</f>
        <v>30</v>
      </c>
      <c r="Q92" s="9">
        <f>'1.5 Mile Run Scores'!D72</f>
        <v>9.4560185185185181E-3</v>
      </c>
      <c r="R92">
        <f>(IF(OR($E92="m",$E92="M"),IF(($D92&gt;=20)*($D92&lt;=29),LOOKUP(Q92,'[1]XX Run Calc XX'!$A$2:$A$140,'[1]XX Run Calc XX'!$C$2:$C$140),IF(($D92&gt;=30)*($D92&lt;=39),LOOKUP(Q92,'[1]XX Run Calc XX'!$A$2:$A$140,'[1]XX Run Calc XX'!$D$2:$D$140),IF(($D92&gt;=40)*($D92&lt;=49),LOOKUP(Q92,'[1]XX Run Calc XX'!$A$2:$A$140,'[1]XX Run Calc XX'!$E$2:$E$140),IF($D92&gt;=50,LOOKUP(Q92,'[1]XX Run Calc XX'!$A$2:$A$140,'[1]XX Run Calc XX'!$F$2:$F$140),"AGE!")))),IF(OR($E92="f",$E92="F"),IF(($D92&gt;=20)*($D92&lt;=29),LOOKUP(Q92,'[1]XX Run Calc XX'!$A$2:$A$140,'[1]XX Run Calc XX'!$I$2:$I$140),IF(($D92&gt;=30)*($D92&lt;=39),LOOKUP(Q92,'[1]XX Run Calc XX'!$A$2:$A$140,'[1]XX Run Calc XX'!$J$2:$J$140),IF($D92&gt;=40,LOOKUP(Q92,'[1]XX Run Calc XX'!$A$2:$A$140,'[1]XX Run Calc XX'!$K$2:$K$140),"AGE!"))),"Gender!")))</f>
        <v>78</v>
      </c>
      <c r="S92" s="9">
        <f>'Agility Scores'!D72</f>
        <v>1.6608796296296296E-3</v>
      </c>
      <c r="T92">
        <f>LOOKUP($S92,'XX Ag Calc XX'!$A$3:$A$122,'XX Ag Calc XX'!$C$3:$C$122)</f>
        <v>0</v>
      </c>
      <c r="U92">
        <f>SUM(J92,L92,N92,P92,R92,T92)</f>
        <v>204</v>
      </c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7"/>
      <c r="AV92" s="17"/>
      <c r="AW92" s="17"/>
      <c r="AX92" s="17"/>
    </row>
    <row r="93" spans="1:50" s="16" customFormat="1" x14ac:dyDescent="0.25">
      <c r="A93" s="29">
        <v>16</v>
      </c>
      <c r="B93" t="s">
        <v>41</v>
      </c>
      <c r="C93" t="s">
        <v>36</v>
      </c>
      <c r="D93" s="3">
        <v>34</v>
      </c>
      <c r="E93" s="28" t="s">
        <v>23</v>
      </c>
      <c r="F93" s="23">
        <v>61</v>
      </c>
      <c r="G93" s="23">
        <v>240.6</v>
      </c>
      <c r="H93">
        <f>'Bench Scores'!E17</f>
        <v>405</v>
      </c>
      <c r="I93" s="21">
        <f>'Bench Scores'!F17</f>
        <v>2.0684371807967312</v>
      </c>
      <c r="J93">
        <f>IF(H93=0,0,(IF(OR($E93="m",$E93="M"),IF(($D93&gt;=20)*($D93&lt;=29),INT(2*(((100*($H93/$G93))-25)/5)),IF(($D93&gt;=30)*($D93&lt;=39),INT(2*((100*($H93/$G93)-20)/5)),IF(($D93&gt;=40)*($D93&lt;=49),INT(2*((100*($H93/$G93)-10)/5)),IF($D93&gt;=50,INT(2*(((100*($H93/$G93)))/5)),"AGE!")))),IF(OR($E93="f",$E93="F"),IF(($D93&gt;=20)*($D93&lt;=29),INT(2*(((100*($H93/$G93)))/5)),IF(($D93&gt;=30)*($D93&lt;=39),INT(2*((100*($H93/$G93)+5)/5)),IF($D93&gt;=40,INT(2*((100*($H93/$G93)+10)/5)),"AGE!"))),"Gender!"))))</f>
        <v>59</v>
      </c>
      <c r="K93">
        <f>'Sit Up Scores'!D17</f>
        <v>34</v>
      </c>
      <c r="L93">
        <f>(IF(OR($E93="m",$E93="M"),IF(($D93&gt;=20)*($D93&lt;=29),IF($K93&lt;=17,0,IF($K93&gt;62,45+INT(("$e4j3"-C549)/2),$K93-17)),IF(($D93&gt;=30)*($D93&lt;=39),IF($K93&lt;=12,0,IF($K93&gt;57,45+INT(($K93-57)/2),$K93-12)),IF(($D93&gt;=40)*($D93&lt;=49),IF($K93&lt;=7,0,IF($K93&gt;52,45+INT(($K93-52)/2),$K93-7)),IF($D93&gt;=50,IF($K93&lt;=5,0,IF($K93&gt;50,45+INT(($K93-50)/2),$K93-5)),"AGE!")))),IF(OR($E93="f",$E93="F"),IF(($D93&gt;=20)*($D93&lt;=29),IF($K93&lt;=14,0,IF($K93&gt;59,45+INT(($K93-59)/2),$K93-14)),IF(($D93&gt;=30)*($D93&lt;=39),IF($K93&lt;=11,0,IF($K93&gt;56,45+INT(($K93-56)/2),$K93-11)),IF($D93&gt;=40,IF($K93&lt;=5,0,IF($K93&gt;50,45+INT(($K93-50)/2),$K93-5)),"AGE!"))),"Gender!")))</f>
        <v>22</v>
      </c>
      <c r="M93">
        <f>'Sit &amp; Reach Scores'!D17</f>
        <v>17</v>
      </c>
      <c r="N93">
        <f>IF(M93=0,0,(IF(OR($E93="m",$E93="M"),IF(($D93&gt;=20)*($D93&lt;=29),M93-3,IF(($D93&gt;=30)*($D93&lt;=39),M93-1,IF(($D93&gt;=40)*($D93&lt;=49),M93-1,IF($D93&gt;=50,M93+3,"AGE!")))),IF(OR($E93="f",$E93="F"),IF(($D93&gt;=20)*($D93&lt;=29),M93-5,IF(($D93&gt;=30)*($D93&lt;=39),M93-5,IF($D93&gt;=40,M93-1,"AGE!"))),"Gender!"))))</f>
        <v>16</v>
      </c>
      <c r="O93">
        <f>'Pull Up Scores'!D17</f>
        <v>2</v>
      </c>
      <c r="P93">
        <f>(IF(OR($E93="m",$E93="M"),IF(($D93&gt;=20)*($D93&lt;=29),IF($O93=0,0,IF($O93&lt;=19,3*($O93+2),IF($O93=20,65,$O93+45))),IF(($D93&gt;=30)*($D93&lt;=39),IF($O93=0,0,IF($O93&lt;=18,3*($O93+3),IF($O93=19,65,$O93+46))),IF(($D93&gt;=40)*($D93&lt;=49),IF($O93=0,0,IF($O93&lt;=16,3*($O93+5),IF($O93=17,65,$O93+48))),IF($D93&gt;=50,IF($O93=0,0,IF($O93&lt;=15,3*($O93+6),IF($O93=16,65,$O93+49))),"AGE!")))),IF(OR($E93="f",$E93="F"),IF(($D93&gt;=20)*($D93&lt;=29),IF($O93=0,0,IF($O93&lt;=14,3*($O93+7),IF($O93=15,65,$O93+50))),IF(($D93&gt;=30)*($D93&lt;=39),IF($O93=0,0,IF($O93&lt;=14,3*($O93+7),IF($O93=15,65,$O93+50))),IF($D93&gt;=40,IF($O93=0,0,IF($O93&lt;=13,3*($O93+8),IF($O93=14,65,$O93+51))),"AGE!"))),"Gender!")))</f>
        <v>15</v>
      </c>
      <c r="Q93" s="9">
        <f>'1.5 Mile Run Scores'!D17</f>
        <v>1.3032407407407407E-2</v>
      </c>
      <c r="R93">
        <f>(IF(OR($E93="m",$E93="M"),IF(($D93&gt;=20)*($D93&lt;=29),LOOKUP(Q93,'[1]XX Run Calc XX'!$A$2:$A$140,'[1]XX Run Calc XX'!$C$2:$C$140),IF(($D93&gt;=30)*($D93&lt;=39),LOOKUP(Q93,'[1]XX Run Calc XX'!$A$2:$A$140,'[1]XX Run Calc XX'!$D$2:$D$140),IF(($D93&gt;=40)*($D93&lt;=49),LOOKUP(Q93,'[1]XX Run Calc XX'!$A$2:$A$140,'[1]XX Run Calc XX'!$E$2:$E$140),IF($D93&gt;=50,LOOKUP(Q93,'[1]XX Run Calc XX'!$A$2:$A$140,'[1]XX Run Calc XX'!$F$2:$F$140),"AGE!")))),IF(OR($E93="f",$E93="F"),IF(($D93&gt;=20)*($D93&lt;=29),LOOKUP(Q93,'[1]XX Run Calc XX'!$A$2:$A$140,'[1]XX Run Calc XX'!$I$2:$I$140),IF(($D93&gt;=30)*($D93&lt;=39),LOOKUP(Q93,'[1]XX Run Calc XX'!$A$2:$A$140,'[1]XX Run Calc XX'!$J$2:$J$140),IF($D93&gt;=40,LOOKUP(Q93,'[1]XX Run Calc XX'!$A$2:$A$140,'[1]XX Run Calc XX'!$K$2:$K$140),"AGE!"))),"Gender!")))</f>
        <v>39</v>
      </c>
      <c r="S93" s="9">
        <f>'Agility Scores'!D17</f>
        <v>9.8842592592592602E-4</v>
      </c>
      <c r="T93">
        <f>LOOKUP($S93,'XX Ag Calc XX'!$A$3:$A$122,'XX Ag Calc XX'!$C$3:$C$122)</f>
        <v>34</v>
      </c>
      <c r="U93">
        <f>SUM(J93,L93,N93,P93,R93,T93)</f>
        <v>185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7"/>
      <c r="AV93" s="17"/>
      <c r="AW93" s="17"/>
      <c r="AX93" s="17"/>
    </row>
    <row r="94" spans="1:50" s="16" customFormat="1" x14ac:dyDescent="0.25">
      <c r="A94" s="29">
        <v>56</v>
      </c>
      <c r="B94" t="s">
        <v>89</v>
      </c>
      <c r="C94" t="s">
        <v>85</v>
      </c>
      <c r="D94" s="3">
        <v>25</v>
      </c>
      <c r="E94" s="28" t="s">
        <v>23</v>
      </c>
      <c r="F94" s="23">
        <v>72</v>
      </c>
      <c r="G94" s="23">
        <v>246.4</v>
      </c>
      <c r="H94">
        <f>'Bench Scores'!E57</f>
        <v>275</v>
      </c>
      <c r="I94" s="21">
        <f>'Bench Scores'!F57</f>
        <v>1.8606224627875505</v>
      </c>
      <c r="J94">
        <v>35</v>
      </c>
      <c r="K94">
        <f>'Sit Up Scores'!D57</f>
        <v>39</v>
      </c>
      <c r="L94">
        <f>(IF(OR($E94="m",$E94="M"),IF(($D94&gt;=20)*($D94&lt;=29),IF($K94&lt;=17,0,IF($K94&gt;62,45+INT(("$e4j3"-C550)/2),$K94-17)),IF(($D94&gt;=30)*($D94&lt;=39),IF($K94&lt;=12,0,IF($K94&gt;57,45+INT(($K94-57)/2),$K94-12)),IF(($D94&gt;=40)*($D94&lt;=49),IF($K94&lt;=7,0,IF($K94&gt;52,45+INT(($K94-52)/2),$K94-7)),IF($D94&gt;=50,IF($K94&lt;=5,0,IF($K94&gt;50,45+INT(($K94-50)/2),$K94-5)),"AGE!")))),IF(OR($E94="f",$E94="F"),IF(($D94&gt;=20)*($D94&lt;=29),IF($K94&lt;=14,0,IF($K94&gt;59,45+INT(($K94-59)/2),$K94-14)),IF(($D94&gt;=30)*($D94&lt;=39),IF($K94&lt;=11,0,IF($K94&gt;56,45+INT(($K94-56)/2),$K94-11)),IF($D94&gt;=40,IF($K94&lt;=5,0,IF($K94&gt;50,45+INT(($K94-50)/2),$K94-5)),"AGE!"))),"Gender!")))</f>
        <v>22</v>
      </c>
      <c r="M94">
        <f>'Sit &amp; Reach Scores'!D57</f>
        <v>33</v>
      </c>
      <c r="N94">
        <f>IF(M94=0,0,(IF(OR($E94="m",$E94="M"),IF(($D94&gt;=20)*($D94&lt;=29),M94-3,IF(($D94&gt;=30)*($D94&lt;=39),M94-1,IF(($D94&gt;=40)*($D94&lt;=49),M94-1,IF($D94&gt;=50,M94+3,"AGE!")))),IF(OR($E94="f",$E94="F"),IF(($D94&gt;=20)*($D94&lt;=29),M94-5,IF(($D94&gt;=30)*($D94&lt;=39),M94-5,IF($D94&gt;=40,M94-1,"AGE!"))),"Gender!"))))</f>
        <v>30</v>
      </c>
      <c r="O94">
        <f>'Pull Up Scores'!D57</f>
        <v>2</v>
      </c>
      <c r="P94">
        <f>(IF(OR($E94="m",$E94="M"),IF(($D94&gt;=20)*($D94&lt;=29),IF($O94=0,0,IF($O94&lt;=19,3*($O94+2),IF($O94=20,65,$O94+45))),IF(($D94&gt;=30)*($D94&lt;=39),IF($O94=0,0,IF($O94&lt;=18,3*($O94+3),IF($O94=19,65,$O94+46))),IF(($D94&gt;=40)*($D94&lt;=49),IF($O94=0,0,IF($O94&lt;=16,3*($O94+5),IF($O94=17,65,$O94+48))),IF($D94&gt;=50,IF($O94=0,0,IF($O94&lt;=15,3*($O94+6),IF($O94=16,65,$O94+49))),"AGE!")))),IF(OR($E94="f",$E94="F"),IF(($D94&gt;=20)*($D94&lt;=29),IF($O94=0,0,IF($O94&lt;=14,3*($O94+7),IF($O94=15,65,$O94+50))),IF(($D94&gt;=30)*($D94&lt;=39),IF($O94=0,0,IF($O94&lt;=14,3*($O94+7),IF($O94=15,65,$O94+50))),IF($D94&gt;=40,IF($O94=0,0,IF($O94&lt;=13,3*($O94+8),IF($O94=14,65,$O94+51))),"AGE!"))),"Gender!")))</f>
        <v>12</v>
      </c>
      <c r="Q94" s="9">
        <f>'1.5 Mile Run Scores'!D57</f>
        <v>1.1157407407407408E-2</v>
      </c>
      <c r="R94">
        <f>(IF(OR($E94="m",$E94="M"),IF(($D94&gt;=20)*($D94&lt;=29),LOOKUP(Q94,'[1]XX Run Calc XX'!$A$2:$A$140,'[1]XX Run Calc XX'!$C$2:$C$140),IF(($D94&gt;=30)*($D94&lt;=39),LOOKUP(Q94,'[1]XX Run Calc XX'!$A$2:$A$140,'[1]XX Run Calc XX'!$D$2:$D$140),IF(($D94&gt;=40)*($D94&lt;=49),LOOKUP(Q94,'[1]XX Run Calc XX'!$A$2:$A$140,'[1]XX Run Calc XX'!$E$2:$E$140),IF($D94&gt;=50,LOOKUP(Q94,'[1]XX Run Calc XX'!$A$2:$A$140,'[1]XX Run Calc XX'!$F$2:$F$140),"AGE!")))),IF(OR($E94="f",$E94="F"),IF(($D94&gt;=20)*($D94&lt;=29),LOOKUP(Q94,'[1]XX Run Calc XX'!$A$2:$A$140,'[1]XX Run Calc XX'!$I$2:$I$140),IF(($D94&gt;=30)*($D94&lt;=39),LOOKUP(Q94,'[1]XX Run Calc XX'!$A$2:$A$140,'[1]XX Run Calc XX'!$J$2:$J$140),IF($D94&gt;=40,LOOKUP(Q94,'[1]XX Run Calc XX'!$A$2:$A$140,'[1]XX Run Calc XX'!$K$2:$K$140),"AGE!"))),"Gender!")))</f>
        <v>51</v>
      </c>
      <c r="S94" s="9">
        <f>'Agility Scores'!D57</f>
        <v>9.8993055555555553E-4</v>
      </c>
      <c r="T94">
        <f>LOOKUP($S94,'XX Ag Calc XX'!$A$3:$A$122,'XX Ag Calc XX'!$C$3:$C$122)</f>
        <v>34</v>
      </c>
      <c r="U94">
        <f>SUM(J94,L94,N94,P94,R94,T94)</f>
        <v>184</v>
      </c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7"/>
      <c r="AV94" s="17"/>
      <c r="AW94" s="17"/>
      <c r="AX94" s="17"/>
    </row>
    <row r="95" spans="1:50" s="16" customFormat="1" x14ac:dyDescent="0.25">
      <c r="A95" s="29">
        <v>70</v>
      </c>
      <c r="B95" t="s">
        <v>106</v>
      </c>
      <c r="C95" t="s">
        <v>104</v>
      </c>
      <c r="D95" s="3">
        <v>49</v>
      </c>
      <c r="E95" s="28" t="s">
        <v>37</v>
      </c>
      <c r="F95" s="23">
        <v>68</v>
      </c>
      <c r="G95" s="23">
        <v>155</v>
      </c>
      <c r="H95">
        <f>'Bench Scores'!E71</f>
        <v>100</v>
      </c>
      <c r="I95" s="21">
        <f>'Bench Scores'!F71</f>
        <v>0.46511627906976744</v>
      </c>
      <c r="J95">
        <v>30</v>
      </c>
      <c r="K95">
        <f>'Sit Up Scores'!D71</f>
        <v>28</v>
      </c>
      <c r="L95">
        <f>(IF(OR($E95="m",$E95="M"),IF(($D95&gt;=20)*($D95&lt;=29),IF($K95&lt;=17,0,IF($K95&gt;62,45+INT(("$e4j3"-C551)/2),$K95-17)),IF(($D95&gt;=30)*($D95&lt;=39),IF($K95&lt;=12,0,IF($K95&gt;57,45+INT(($K95-57)/2),$K95-12)),IF(($D95&gt;=40)*($D95&lt;=49),IF($K95&lt;=7,0,IF($K95&gt;52,45+INT(($K95-52)/2),$K95-7)),IF($D95&gt;=50,IF($K95&lt;=5,0,IF($K95&gt;50,45+INT(($K95-50)/2),$K95-5)),"AGE!")))),IF(OR($E95="f",$E95="F"),IF(($D95&gt;=20)*($D95&lt;=29),IF($K95&lt;=14,0,IF($K95&gt;59,45+INT(($K95-59)/2),$K95-14)),IF(($D95&gt;=30)*($D95&lt;=39),IF($K95&lt;=11,0,IF($K95&gt;56,45+INT(($K95-56)/2),$K95-11)),IF($D95&gt;=40,IF($K95&lt;=5,0,IF($K95&gt;50,45+INT(($K95-50)/2),$K95-5)),"AGE!"))),"Gender!")))</f>
        <v>23</v>
      </c>
      <c r="M95">
        <f>'Sit &amp; Reach Scores'!D71</f>
        <v>43</v>
      </c>
      <c r="N95">
        <f>IF(M95=0,0,(IF(OR($E95="m",$E95="M"),IF(($D95&gt;=20)*($D95&lt;=29),M95-3,IF(($D95&gt;=30)*($D95&lt;=39),M95-1,IF(($D95&gt;=40)*($D95&lt;=49),M95-1,IF($D95&gt;=50,M95+3,"AGE!")))),IF(OR($E95="f",$E95="F"),IF(($D95&gt;=20)*($D95&lt;=29),M95-5,IF(($D95&gt;=30)*($D95&lt;=39),M95-5,IF($D95&gt;=40,M95-1,"AGE!"))),"Gender!"))))</f>
        <v>42</v>
      </c>
      <c r="O95">
        <f>'Pull Up Scores'!D71</f>
        <v>0</v>
      </c>
      <c r="P95">
        <f>(IF(OR($E95="m",$E95="M"),IF(($D95&gt;=20)*($D95&lt;=29),IF($O95=0,0,IF($O95&lt;=19,3*($O95+2),IF($O95=20,65,$O95+45))),IF(($D95&gt;=30)*($D95&lt;=39),IF($O95=0,0,IF($O95&lt;=18,3*($O95+3),IF($O95=19,65,$O95+46))),IF(($D95&gt;=40)*($D95&lt;=49),IF($O95=0,0,IF($O95&lt;=16,3*($O95+5),IF($O95=17,65,$O95+48))),IF($D95&gt;=50,IF($O95=0,0,IF($O95&lt;=15,3*($O95+6),IF($O95=16,65,$O95+49))),"AGE!")))),IF(OR($E95="f",$E95="F"),IF(($D95&gt;=20)*($D95&lt;=29),IF($O95=0,0,IF($O95&lt;=14,3*($O95+7),IF($O95=15,65,$O95+50))),IF(($D95&gt;=30)*($D95&lt;=39),IF($O95=0,0,IF($O95&lt;=14,3*($O95+7),IF($O95=15,65,$O95+50))),IF($D95&gt;=40,IF($O95=0,0,IF($O95&lt;=13,3*($O95+8),IF($O95=14,65,$O95+51))),"AGE!"))),"Gender!")))</f>
        <v>0</v>
      </c>
      <c r="Q95" s="9">
        <f>'1.5 Mile Run Scores'!D71</f>
        <v>1.0856481481481481E-2</v>
      </c>
      <c r="R95">
        <f>(IF(OR($E95="m",$E95="M"),IF(($D95&gt;=20)*($D95&lt;=29),LOOKUP(Q95,'[1]XX Run Calc XX'!$A$2:$A$140,'[1]XX Run Calc XX'!$C$2:$C$140),IF(($D95&gt;=30)*($D95&lt;=39),LOOKUP(Q95,'[1]XX Run Calc XX'!$A$2:$A$140,'[1]XX Run Calc XX'!$D$2:$D$140),IF(($D95&gt;=40)*($D95&lt;=49),LOOKUP(Q95,'[1]XX Run Calc XX'!$A$2:$A$140,'[1]XX Run Calc XX'!$E$2:$E$140),IF($D95&gt;=50,LOOKUP(Q95,'[1]XX Run Calc XX'!$A$2:$A$140,'[1]XX Run Calc XX'!$F$2:$F$140),"AGE!")))),IF(OR($E95="f",$E95="F"),IF(($D95&gt;=20)*($D95&lt;=29),LOOKUP(Q95,'[1]XX Run Calc XX'!$A$2:$A$140,'[1]XX Run Calc XX'!$I$2:$I$140),IF(($D95&gt;=30)*($D95&lt;=39),LOOKUP(Q95,'[1]XX Run Calc XX'!$A$2:$A$140,'[1]XX Run Calc XX'!$J$2:$J$140),IF($D95&gt;=40,LOOKUP(Q95,'[1]XX Run Calc XX'!$A$2:$A$140,'[1]XX Run Calc XX'!$K$2:$K$140),"AGE!"))),"Gender!")))</f>
        <v>69</v>
      </c>
      <c r="S95" s="9">
        <f>'Agility Scores'!D71</f>
        <v>1.4510416666666667E-3</v>
      </c>
      <c r="T95">
        <f>LOOKUP($S95,'XX Ag Calc XX'!$A$3:$A$122,'XX Ag Calc XX'!$C$3:$C$122)</f>
        <v>0</v>
      </c>
      <c r="U95">
        <f>SUM(J95,L95,N95,P95,R95,T95)</f>
        <v>164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7"/>
      <c r="AV95" s="17"/>
      <c r="AW95" s="17"/>
      <c r="AX95" s="17"/>
    </row>
    <row r="96" spans="1:50" s="16" customFormat="1" x14ac:dyDescent="0.25">
      <c r="A96" s="29">
        <v>58</v>
      </c>
      <c r="B96" t="s">
        <v>91</v>
      </c>
      <c r="C96" t="s">
        <v>85</v>
      </c>
      <c r="D96" s="3">
        <v>37</v>
      </c>
      <c r="E96" s="28" t="s">
        <v>37</v>
      </c>
      <c r="F96" s="23">
        <v>62</v>
      </c>
      <c r="G96" s="23">
        <v>156.6</v>
      </c>
      <c r="H96">
        <f>'Bench Scores'!E59</f>
        <v>95</v>
      </c>
      <c r="I96" s="21">
        <f>'Bench Scores'!F59</f>
        <v>0.52486187845303867</v>
      </c>
      <c r="J96">
        <f>IF(H96=0,0,(IF(OR($E96="m",$E96="M"),IF(($D96&gt;=20)*($D96&lt;=29),INT(2*(((100*($H96/$G96))-25)/5)),IF(($D96&gt;=30)*($D96&lt;=39),INT(2*((100*($H96/$G96)-20)/5)),IF(($D96&gt;=40)*($D96&lt;=49),INT(2*((100*($H96/$G96)-10)/5)),IF($D96&gt;=50,INT(2*(((100*($H96/$G96)))/5)),"AGE!")))),IF(OR($E96="f",$E96="F"),IF(($D96&gt;=20)*($D96&lt;=29),INT(2*(((100*($H96/$G96)))/5)),IF(($D96&gt;=30)*($D96&lt;=39),INT(2*((100*($H96/$G96)+5)/5)),IF($D96&gt;=40,INT(2*((100*($H96/$G96)+10)/5)),"AGE!"))),"Gender!"))))</f>
        <v>26</v>
      </c>
      <c r="K96">
        <f>'Sit Up Scores'!D59</f>
        <v>36</v>
      </c>
      <c r="L96">
        <f>(IF(OR($E96="m",$E96="M"),IF(($D96&gt;=20)*($D96&lt;=29),IF($K96&lt;=17,0,IF($K96&gt;62,45+INT(("$e4j3"-C552)/2),$K96-17)),IF(($D96&gt;=30)*($D96&lt;=39),IF($K96&lt;=12,0,IF($K96&gt;57,45+INT(($K96-57)/2),$K96-12)),IF(($D96&gt;=40)*($D96&lt;=49),IF($K96&lt;=7,0,IF($K96&gt;52,45+INT(($K96-52)/2),$K96-7)),IF($D96&gt;=50,IF($K96&lt;=5,0,IF($K96&gt;50,45+INT(($K96-50)/2),$K96-5)),"AGE!")))),IF(OR($E96="f",$E96="F"),IF(($D96&gt;=20)*($D96&lt;=29),IF($K96&lt;=14,0,IF($K96&gt;59,45+INT(($K96-59)/2),$K96-14)),IF(($D96&gt;=30)*($D96&lt;=39),IF($K96&lt;=11,0,IF($K96&gt;56,45+INT(($K96-56)/2),$K96-11)),IF($D96&gt;=40,IF($K96&lt;=5,0,IF($K96&gt;50,45+INT(($K96-50)/2),$K96-5)),"AGE!"))),"Gender!")))</f>
        <v>25</v>
      </c>
      <c r="M96">
        <f>'Sit &amp; Reach Scores'!D59</f>
        <v>31</v>
      </c>
      <c r="N96">
        <f>IF(M96=0,0,(IF(OR($E96="m",$E96="M"),IF(($D96&gt;=20)*($D96&lt;=29),M96-3,IF(($D96&gt;=30)*($D96&lt;=39),M96-1,IF(($D96&gt;=40)*($D96&lt;=49),M96-1,IF($D96&gt;=50,M96+3,"AGE!")))),IF(OR($E96="f",$E96="F"),IF(($D96&gt;=20)*($D96&lt;=29),M96-5,IF(($D96&gt;=30)*($D96&lt;=39),M96-5,IF($D96&gt;=40,M96-1,"AGE!"))),"Gender!"))))</f>
        <v>26</v>
      </c>
      <c r="O96">
        <f>'Pull Up Scores'!D59</f>
        <v>0</v>
      </c>
      <c r="P96">
        <f>(IF(OR($E96="m",$E96="M"),IF(($D96&gt;=20)*($D96&lt;=29),IF($O96=0,0,IF($O96&lt;=19,3*($O96+2),IF($O96=20,65,$O96+45))),IF(($D96&gt;=30)*($D96&lt;=39),IF($O96=0,0,IF($O96&lt;=18,3*($O96+3),IF($O96=19,65,$O96+46))),IF(($D96&gt;=40)*($D96&lt;=49),IF($O96=0,0,IF($O96&lt;=16,3*($O96+5),IF($O96=17,65,$O96+48))),IF($D96&gt;=50,IF($O96=0,0,IF($O96&lt;=15,3*($O96+6),IF($O96=16,65,$O96+49))),"AGE!")))),IF(OR($E96="f",$E96="F"),IF(($D96&gt;=20)*($D96&lt;=29),IF($O96=0,0,IF($O96&lt;=14,3*($O96+7),IF($O96=15,65,$O96+50))),IF(($D96&gt;=30)*($D96&lt;=39),IF($O96=0,0,IF($O96&lt;=14,3*($O96+7),IF($O96=15,65,$O96+50))),IF($D96&gt;=40,IF($O96=0,0,IF($O96&lt;=13,3*($O96+8),IF($O96=14,65,$O96+51))),"AGE!"))),"Gender!")))</f>
        <v>0</v>
      </c>
      <c r="Q96" s="9">
        <f>'1.5 Mile Run Scores'!D59</f>
        <v>1.0798611111111111E-2</v>
      </c>
      <c r="R96">
        <f>(IF(OR($E96="m",$E96="M"),IF(($D96&gt;=20)*($D96&lt;=29),LOOKUP(Q96,'[1]XX Run Calc XX'!$A$2:$A$140,'[1]XX Run Calc XX'!$C$2:$C$140),IF(($D96&gt;=30)*($D96&lt;=39),LOOKUP(Q96,'[1]XX Run Calc XX'!$A$2:$A$140,'[1]XX Run Calc XX'!$D$2:$D$140),IF(($D96&gt;=40)*($D96&lt;=49),LOOKUP(Q96,'[1]XX Run Calc XX'!$A$2:$A$140,'[1]XX Run Calc XX'!$E$2:$E$140),IF($D96&gt;=50,LOOKUP(Q96,'[1]XX Run Calc XX'!$A$2:$A$140,'[1]XX Run Calc XX'!$F$2:$F$140),"AGE!")))),IF(OR($E96="f",$E96="F"),IF(($D96&gt;=20)*($D96&lt;=29),LOOKUP(Q96,'[1]XX Run Calc XX'!$A$2:$A$140,'[1]XX Run Calc XX'!$I$2:$I$140),IF(($D96&gt;=30)*($D96&lt;=39),LOOKUP(Q96,'[1]XX Run Calc XX'!$A$2:$A$140,'[1]XX Run Calc XX'!$J$2:$J$140),IF($D96&gt;=40,LOOKUP(Q96,'[1]XX Run Calc XX'!$A$2:$A$140,'[1]XX Run Calc XX'!$K$2:$K$140),"AGE!"))),"Gender!")))</f>
        <v>66</v>
      </c>
      <c r="S96" s="9">
        <f>'Agility Scores'!D59</f>
        <v>1.1614583333333334E-3</v>
      </c>
      <c r="T96">
        <v>20</v>
      </c>
      <c r="U96">
        <f>SUM(J96,L96,N96,P96,R96,T96)</f>
        <v>163</v>
      </c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7"/>
      <c r="AV96" s="17"/>
      <c r="AW96" s="17"/>
      <c r="AX96" s="17"/>
    </row>
    <row r="97" spans="1:50" s="16" customFormat="1" x14ac:dyDescent="0.25">
      <c r="A97" s="29">
        <v>96</v>
      </c>
      <c r="B97" t="s">
        <v>139</v>
      </c>
      <c r="C97" t="s">
        <v>138</v>
      </c>
      <c r="D97" s="3">
        <v>38</v>
      </c>
      <c r="E97" s="28" t="s">
        <v>37</v>
      </c>
      <c r="F97" s="23">
        <v>66</v>
      </c>
      <c r="G97" s="23">
        <v>208</v>
      </c>
      <c r="H97">
        <f>'Bench Scores'!E97</f>
        <v>145</v>
      </c>
      <c r="I97" s="21">
        <f>'Bench Scores'!F97</f>
        <v>0.66574839302112021</v>
      </c>
      <c r="J97">
        <v>30</v>
      </c>
      <c r="K97">
        <f>'Sit Up Scores'!D97</f>
        <v>30</v>
      </c>
      <c r="L97">
        <f>(IF(OR($E97="m",$E97="M"),IF(($D97&gt;=20)*($D97&lt;=29),IF($K97&lt;=17,0,IF($K97&gt;62,45+INT(("$e4j3"-C553)/2),$K97-17)),IF(($D97&gt;=30)*($D97&lt;=39),IF($K97&lt;=12,0,IF($K97&gt;57,45+INT(($K97-57)/2),$K97-12)),IF(($D97&gt;=40)*($D97&lt;=49),IF($K97&lt;=7,0,IF($K97&gt;52,45+INT(($K97-52)/2),$K97-7)),IF($D97&gt;=50,IF($K97&lt;=5,0,IF($K97&gt;50,45+INT(($K97-50)/2),$K97-5)),"AGE!")))),IF(OR($E97="f",$E97="F"),IF(($D97&gt;=20)*($D97&lt;=29),IF($K97&lt;=14,0,IF($K97&gt;59,45+INT(($K97-59)/2),$K97-14)),IF(($D97&gt;=30)*($D97&lt;=39),IF($K97&lt;=11,0,IF($K97&gt;56,45+INT(($K97-56)/2),$K97-11)),IF($D97&gt;=40,IF($K97&lt;=5,0,IF($K97&gt;50,45+INT(($K97-50)/2),$K97-5)),"AGE!"))),"Gender!")))</f>
        <v>19</v>
      </c>
      <c r="M97">
        <f>'Sit &amp; Reach Scores'!D97</f>
        <v>38</v>
      </c>
      <c r="N97">
        <f>IF(M97=0,0,(IF(OR($E97="m",$E97="M"),IF(($D97&gt;=20)*($D97&lt;=29),M97-3,IF(($D97&gt;=30)*($D97&lt;=39),M97-1,IF(($D97&gt;=40)*($D97&lt;=49),M97-1,IF($D97&gt;=50,M97+3,"AGE!")))),IF(OR($E97="f",$E97="F"),IF(($D97&gt;=20)*($D97&lt;=29),M97-5,IF(($D97&gt;=30)*($D97&lt;=39),M97-5,IF($D97&gt;=40,M97-1,"AGE!"))),"Gender!"))))</f>
        <v>33</v>
      </c>
      <c r="O97">
        <f>'Pull Up Scores'!D97</f>
        <v>0</v>
      </c>
      <c r="P97">
        <f>(IF(OR($E97="m",$E97="M"),IF(($D97&gt;=20)*($D97&lt;=29),IF($O97=0,0,IF($O97&lt;=19,3*($O97+2),IF($O97=20,65,$O97+45))),IF(($D97&gt;=30)*($D97&lt;=39),IF($O97=0,0,IF($O97&lt;=18,3*($O97+3),IF($O97=19,65,$O97+46))),IF(($D97&gt;=40)*($D97&lt;=49),IF($O97=0,0,IF($O97&lt;=16,3*($O97+5),IF($O97=17,65,$O97+48))),IF($D97&gt;=50,IF($O97=0,0,IF($O97&lt;=15,3*($O97+6),IF($O97=16,65,$O97+49))),"AGE!")))),IF(OR($E97="f",$E97="F"),IF(($D97&gt;=20)*($D97&lt;=29),IF($O97=0,0,IF($O97&lt;=14,3*($O97+7),IF($O97=15,65,$O97+50))),IF(($D97&gt;=30)*($D97&lt;=39),IF($O97=0,0,IF($O97&lt;=14,3*($O97+7),IF($O97=15,65,$O97+50))),IF($D97&gt;=40,IF($O97=0,0,IF($O97&lt;=13,3*($O97+8),IF($O97=14,65,$O97+51))),"AGE!"))),"Gender!")))</f>
        <v>0</v>
      </c>
      <c r="Q97" s="9">
        <f>'1.5 Mile Run Scores'!D97</f>
        <v>1.0868055555555556E-2</v>
      </c>
      <c r="R97">
        <f>(IF(OR($E97="m",$E97="M"),IF(($D97&gt;=20)*($D97&lt;=29),LOOKUP(Q97,'[1]XX Run Calc XX'!$A$2:$A$140,'[1]XX Run Calc XX'!$C$2:$C$140),IF(($D97&gt;=30)*($D97&lt;=39),LOOKUP(Q97,'[1]XX Run Calc XX'!$A$2:$A$140,'[1]XX Run Calc XX'!$D$2:$D$140),IF(($D97&gt;=40)*($D97&lt;=49),LOOKUP(Q97,'[1]XX Run Calc XX'!$A$2:$A$140,'[1]XX Run Calc XX'!$E$2:$E$140),IF($D97&gt;=50,LOOKUP(Q97,'[1]XX Run Calc XX'!$A$2:$A$140,'[1]XX Run Calc XX'!$F$2:$F$140),"AGE!")))),IF(OR($E97="f",$E97="F"),IF(($D97&gt;=20)*($D97&lt;=29),LOOKUP(Q97,'[1]XX Run Calc XX'!$A$2:$A$140,'[1]XX Run Calc XX'!$I$2:$I$140),IF(($D97&gt;=30)*($D97&lt;=39),LOOKUP(Q97,'[1]XX Run Calc XX'!$A$2:$A$140,'[1]XX Run Calc XX'!$J$2:$J$140),IF($D97&gt;=40,LOOKUP(Q97,'[1]XX Run Calc XX'!$A$2:$A$140,'[1]XX Run Calc XX'!$K$2:$K$140),"AGE!"))),"Gender!")))</f>
        <v>66</v>
      </c>
      <c r="S97" s="9">
        <f>'Agility Scores'!D97</f>
        <v>1.2622685185185185E-3</v>
      </c>
      <c r="T97">
        <v>11</v>
      </c>
      <c r="U97">
        <f>SUM(J97,L97,N97,P97,R97,T97)</f>
        <v>159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7"/>
      <c r="AV97" s="17"/>
      <c r="AW97" s="17"/>
      <c r="AX97" s="17"/>
    </row>
    <row r="98" spans="1:50" s="16" customFormat="1" x14ac:dyDescent="0.25">
      <c r="A98" s="29">
        <v>57</v>
      </c>
      <c r="B98" t="s">
        <v>90</v>
      </c>
      <c r="C98" t="s">
        <v>85</v>
      </c>
      <c r="D98" s="3">
        <v>29</v>
      </c>
      <c r="E98" s="28" t="s">
        <v>23</v>
      </c>
      <c r="F98" s="23">
        <v>71</v>
      </c>
      <c r="G98" s="23">
        <v>217.8</v>
      </c>
      <c r="H98">
        <f>'Bench Scores'!E58</f>
        <v>205</v>
      </c>
      <c r="I98" s="21">
        <f>'Bench Scores'!F58</f>
        <v>1.5696784073506891</v>
      </c>
      <c r="J98">
        <f>IF(H98=0,0,(IF(OR($E98="m",$E98="M"),IF(($D98&gt;=20)*($D98&lt;=29),INT(2*(((100*($H98/$G98))-25)/5)),IF(($D98&gt;=30)*($D98&lt;=39),INT(2*((100*($H98/$G98)-20)/5)),IF(($D98&gt;=40)*($D98&lt;=49),INT(2*((100*($H98/$G98)-10)/5)),IF($D98&gt;=50,INT(2*(((100*($H98/$G98)))/5)),"AGE!")))),IF(OR($E98="f",$E98="F"),IF(($D98&gt;=20)*($D98&lt;=29),INT(2*(((100*($H98/$G98)))/5)),IF(($D98&gt;=30)*($D98&lt;=39),INT(2*((100*($H98/$G98)+5)/5)),IF($D98&gt;=40,INT(2*((100*($H98/$G98)+10)/5)),"AGE!"))),"Gender!"))))</f>
        <v>27</v>
      </c>
      <c r="K98">
        <f>'Sit Up Scores'!D58</f>
        <v>25</v>
      </c>
      <c r="L98">
        <f>(IF(OR($E98="m",$E98="M"),IF(($D98&gt;=20)*($D98&lt;=29),IF($K98&lt;=17,0,IF($K98&gt;62,45+INT(("$e4j3"-C554)/2),$K98-17)),IF(($D98&gt;=30)*($D98&lt;=39),IF($K98&lt;=12,0,IF($K98&gt;57,45+INT(($K98-57)/2),$K98-12)),IF(($D98&gt;=40)*($D98&lt;=49),IF($K98&lt;=7,0,IF($K98&gt;52,45+INT(($K98-52)/2),$K98-7)),IF($D98&gt;=50,IF($K98&lt;=5,0,IF($K98&gt;50,45+INT(($K98-50)/2),$K98-5)),"AGE!")))),IF(OR($E98="f",$E98="F"),IF(($D98&gt;=20)*($D98&lt;=29),IF($K98&lt;=14,0,IF($K98&gt;59,45+INT(($K98-59)/2),$K98-14)),IF(($D98&gt;=30)*($D98&lt;=39),IF($K98&lt;=11,0,IF($K98&gt;56,45+INT(($K98-56)/2),$K98-11)),IF($D98&gt;=40,IF($K98&lt;=5,0,IF($K98&gt;50,45+INT(($K98-50)/2),$K98-5)),"AGE!"))),"Gender!")))</f>
        <v>8</v>
      </c>
      <c r="M98">
        <f>'Sit &amp; Reach Scores'!D58</f>
        <v>35</v>
      </c>
      <c r="N98">
        <f>IF(M98=0,0,(IF(OR($E98="m",$E98="M"),IF(($D98&gt;=20)*($D98&lt;=29),M98-3,IF(($D98&gt;=30)*($D98&lt;=39),M98-1,IF(($D98&gt;=40)*($D98&lt;=49),M98-1,IF($D98&gt;=50,M98+3,"AGE!")))),IF(OR($E98="f",$E98="F"),IF(($D98&gt;=20)*($D98&lt;=29),M98-5,IF(($D98&gt;=30)*($D98&lt;=39),M98-5,IF($D98&gt;=40,M98-1,"AGE!"))),"Gender!"))))</f>
        <v>32</v>
      </c>
      <c r="O98">
        <f>'Pull Up Scores'!D58</f>
        <v>2</v>
      </c>
      <c r="P98">
        <f>(IF(OR($E98="m",$E98="M"),IF(($D98&gt;=20)*($D98&lt;=29),IF($O98=0,0,IF($O98&lt;=19,3*($O98+2),IF($O98=20,65,$O98+45))),IF(($D98&gt;=30)*($D98&lt;=39),IF($O98=0,0,IF($O98&lt;=18,3*($O98+3),IF($O98=19,65,$O98+46))),IF(($D98&gt;=40)*($D98&lt;=49),IF($O98=0,0,IF($O98&lt;=16,3*($O98+5),IF($O98=17,65,$O98+48))),IF($D98&gt;=50,IF($O98=0,0,IF($O98&lt;=15,3*($O98+6),IF($O98=16,65,$O98+49))),"AGE!")))),IF(OR($E98="f",$E98="F"),IF(($D98&gt;=20)*($D98&lt;=29),IF($O98=0,0,IF($O98&lt;=14,3*($O98+7),IF($O98=15,65,$O98+50))),IF(($D98&gt;=30)*($D98&lt;=39),IF($O98=0,0,IF($O98&lt;=14,3*($O98+7),IF($O98=15,65,$O98+50))),IF($D98&gt;=40,IF($O98=0,0,IF($O98&lt;=13,3*($O98+8),IF($O98=14,65,$O98+51))),"AGE!"))),"Gender!")))</f>
        <v>12</v>
      </c>
      <c r="Q98" s="9">
        <f>'1.5 Mile Run Scores'!D58</f>
        <v>9.4097222222222221E-3</v>
      </c>
      <c r="R98">
        <f>(IF(OR($E98="m",$E98="M"),IF(($D98&gt;=20)*($D98&lt;=29),LOOKUP(Q98,'[1]XX Run Calc XX'!$A$2:$A$140,'[1]XX Run Calc XX'!$C$2:$C$140),IF(($D98&gt;=30)*($D98&lt;=39),LOOKUP(Q98,'[1]XX Run Calc XX'!$A$2:$A$140,'[1]XX Run Calc XX'!$D$2:$D$140),IF(($D98&gt;=40)*($D98&lt;=49),LOOKUP(Q98,'[1]XX Run Calc XX'!$A$2:$A$140,'[1]XX Run Calc XX'!$E$2:$E$140),IF($D98&gt;=50,LOOKUP(Q98,'[1]XX Run Calc XX'!$A$2:$A$140,'[1]XX Run Calc XX'!$F$2:$F$140),"AGE!")))),IF(OR($E98="f",$E98="F"),IF(($D98&gt;=20)*($D98&lt;=29),LOOKUP(Q98,'[1]XX Run Calc XX'!$A$2:$A$140,'[1]XX Run Calc XX'!$I$2:$I$140),IF(($D98&gt;=30)*($D98&lt;=39),LOOKUP(Q98,'[1]XX Run Calc XX'!$A$2:$A$140,'[1]XX Run Calc XX'!$J$2:$J$140),IF($D98&gt;=40,LOOKUP(Q98,'[1]XX Run Calc XX'!$A$2:$A$140,'[1]XX Run Calc XX'!$K$2:$K$140),"AGE!"))),"Gender!")))</f>
        <v>66</v>
      </c>
      <c r="S98" s="9">
        <f>'Agility Scores'!D58</f>
        <v>1.3458333333333334E-3</v>
      </c>
      <c r="T98">
        <v>4</v>
      </c>
      <c r="U98">
        <f>SUM(J98,L98,N98,P98,R98,T98)</f>
        <v>149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7"/>
      <c r="AV98" s="17"/>
      <c r="AW98" s="17"/>
      <c r="AX98" s="17"/>
    </row>
    <row r="99" spans="1:50" s="16" customFormat="1" x14ac:dyDescent="0.25">
      <c r="A99" s="29">
        <v>61</v>
      </c>
      <c r="B99" t="s">
        <v>94</v>
      </c>
      <c r="C99" t="s">
        <v>85</v>
      </c>
      <c r="D99" s="3">
        <v>29</v>
      </c>
      <c r="E99" s="28" t="s">
        <v>37</v>
      </c>
      <c r="F99" s="23">
        <v>64</v>
      </c>
      <c r="G99" s="23">
        <v>180</v>
      </c>
      <c r="H99">
        <f>'Bench Scores'!E62</f>
        <v>75</v>
      </c>
      <c r="I99" s="21">
        <f>'Bench Scores'!F62</f>
        <v>0.39267015706806285</v>
      </c>
      <c r="J99">
        <v>17</v>
      </c>
      <c r="K99">
        <f>'Sit Up Scores'!D62</f>
        <v>34</v>
      </c>
      <c r="L99">
        <f>(IF(OR($E99="m",$E99="M"),IF(($D99&gt;=20)*($D99&lt;=29),IF($K99&lt;=17,0,IF($K99&gt;62,45+INT(("$e4j3"-C555)/2),$K99-17)),IF(($D99&gt;=30)*($D99&lt;=39),IF($K99&lt;=12,0,IF($K99&gt;57,45+INT(($K99-57)/2),$K99-12)),IF(($D99&gt;=40)*($D99&lt;=49),IF($K99&lt;=7,0,IF($K99&gt;52,45+INT(($K99-52)/2),$K99-7)),IF($D99&gt;=50,IF($K99&lt;=5,0,IF($K99&gt;50,45+INT(($K99-50)/2),$K99-5)),"AGE!")))),IF(OR($E99="f",$E99="F"),IF(($D99&gt;=20)*($D99&lt;=29),IF($K99&lt;=14,0,IF($K99&gt;59,45+INT(($K99-59)/2),$K99-14)),IF(($D99&gt;=30)*($D99&lt;=39),IF($K99&lt;=11,0,IF($K99&gt;56,45+INT(($K99-56)/2),$K99-11)),IF($D99&gt;=40,IF($K99&lt;=5,0,IF($K99&gt;50,45+INT(($K99-50)/2),$K99-5)),"AGE!"))),"Gender!")))</f>
        <v>20</v>
      </c>
      <c r="M99">
        <f>'Sit &amp; Reach Scores'!D62</f>
        <v>35</v>
      </c>
      <c r="N99">
        <f>IF(M99=0,0,(IF(OR($E99="m",$E99="M"),IF(($D99&gt;=20)*($D99&lt;=29),M99-3,IF(($D99&gt;=30)*($D99&lt;=39),M99-1,IF(($D99&gt;=40)*($D99&lt;=49),M99-1,IF($D99&gt;=50,M99+3,"AGE!")))),IF(OR($E99="f",$E99="F"),IF(($D99&gt;=20)*($D99&lt;=29),M99-5,IF(($D99&gt;=30)*($D99&lt;=39),M99-5,IF($D99&gt;=40,M99-1,"AGE!"))),"Gender!"))))</f>
        <v>30</v>
      </c>
      <c r="O99">
        <f>'Pull Up Scores'!D62</f>
        <v>0</v>
      </c>
      <c r="P99">
        <f>(IF(OR($E99="m",$E99="M"),IF(($D99&gt;=20)*($D99&lt;=29),IF($O99=0,0,IF($O99&lt;=19,3*($O99+2),IF($O99=20,65,$O99+45))),IF(($D99&gt;=30)*($D99&lt;=39),IF($O99=0,0,IF($O99&lt;=18,3*($O99+3),IF($O99=19,65,$O99+46))),IF(($D99&gt;=40)*($D99&lt;=49),IF($O99=0,0,IF($O99&lt;=16,3*($O99+5),IF($O99=17,65,$O99+48))),IF($D99&gt;=50,IF($O99=0,0,IF($O99&lt;=15,3*($O99+6),IF($O99=16,65,$O99+49))),"AGE!")))),IF(OR($E99="f",$E99="F"),IF(($D99&gt;=20)*($D99&lt;=29),IF($O99=0,0,IF($O99&lt;=14,3*($O99+7),IF($O99=15,65,$O99+50))),IF(($D99&gt;=30)*($D99&lt;=39),IF($O99=0,0,IF($O99&lt;=14,3*($O99+7),IF($O99=15,65,$O99+50))),IF($D99&gt;=40,IF($O99=0,0,IF($O99&lt;=13,3*($O99+8),IF($O99=14,65,$O99+51))),"AGE!"))),"Gender!")))</f>
        <v>0</v>
      </c>
      <c r="Q99" s="9">
        <f>'1.5 Mile Run Scores'!D62</f>
        <v>1.1863425925925927E-2</v>
      </c>
      <c r="R99">
        <f>(IF(OR($E99="m",$E99="M"),IF(($D99&gt;=20)*($D99&lt;=29),LOOKUP(Q99,'[1]XX Run Calc XX'!$A$2:$A$140,'[1]XX Run Calc XX'!$C$2:$C$140),IF(($D99&gt;=30)*($D99&lt;=39),LOOKUP(Q99,'[1]XX Run Calc XX'!$A$2:$A$140,'[1]XX Run Calc XX'!$D$2:$D$140),IF(($D99&gt;=40)*($D99&lt;=49),LOOKUP(Q99,'[1]XX Run Calc XX'!$A$2:$A$140,'[1]XX Run Calc XX'!$E$2:$E$140),IF($D99&gt;=50,LOOKUP(Q99,'[1]XX Run Calc XX'!$A$2:$A$140,'[1]XX Run Calc XX'!$F$2:$F$140),"AGE!")))),IF(OR($E99="f",$E99="F"),IF(($D99&gt;=20)*($D99&lt;=29),LOOKUP(Q99,'[1]XX Run Calc XX'!$A$2:$A$140,'[1]XX Run Calc XX'!$I$2:$I$140),IF(($D99&gt;=30)*($D99&lt;=39),LOOKUP(Q99,'[1]XX Run Calc XX'!$A$2:$A$140,'[1]XX Run Calc XX'!$J$2:$J$140),IF($D99&gt;=40,LOOKUP(Q99,'[1]XX Run Calc XX'!$A$2:$A$140,'[1]XX Run Calc XX'!$K$2:$K$140),"AGE!"))),"Gender!")))</f>
        <v>55</v>
      </c>
      <c r="S99" s="9">
        <f>'Agility Scores'!D62</f>
        <v>1.4174768518518518E-3</v>
      </c>
      <c r="T99">
        <f>LOOKUP($S99,'XX Ag Calc XX'!$A$3:$A$122,'XX Ag Calc XX'!$C$3:$C$122)</f>
        <v>0</v>
      </c>
      <c r="U99">
        <f>SUM(J99,L99,N99,P99,R99,T99)</f>
        <v>122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7"/>
      <c r="AV99" s="17"/>
      <c r="AW99" s="17"/>
      <c r="AX99" s="17"/>
    </row>
    <row r="100" spans="1:50" s="16" customFormat="1" x14ac:dyDescent="0.25">
      <c r="A100" s="29">
        <v>12</v>
      </c>
      <c r="B100" t="s">
        <v>35</v>
      </c>
      <c r="C100" t="s">
        <v>36</v>
      </c>
      <c r="D100" s="3">
        <v>26</v>
      </c>
      <c r="E100" s="28" t="s">
        <v>37</v>
      </c>
      <c r="F100" s="23">
        <v>64</v>
      </c>
      <c r="G100" s="23">
        <v>189</v>
      </c>
      <c r="H100">
        <f>'Bench Scores'!E13</f>
        <v>120</v>
      </c>
      <c r="I100" s="21">
        <f>'Bench Scores'!F13</f>
        <v>0.58823529411764708</v>
      </c>
      <c r="J100">
        <f>IF(H100=0,0,(IF(OR($E100="m",$E100="M"),IF(($D100&gt;=20)*($D100&lt;=29),INT(2*(((100*($H100/$G100))-25)/5)),IF(($D100&gt;=30)*($D100&lt;=39),INT(2*((100*($H100/$G100)-20)/5)),IF(($D100&gt;=40)*($D100&lt;=49),INT(2*((100*($H100/$G100)-10)/5)),IF($D100&gt;=50,INT(2*(((100*($H100/$G100)))/5)),"AGE!")))),IF(OR($E100="f",$E100="F"),IF(($D100&gt;=20)*($D100&lt;=29),INT(2*(((100*($H100/$G100)))/5)),IF(($D100&gt;=30)*($D100&lt;=39),INT(2*((100*($H100/$G100)+5)/5)),IF($D100&gt;=40,INT(2*((100*($H100/$G100)+10)/5)),"AGE!"))),"Gender!"))))</f>
        <v>25</v>
      </c>
      <c r="K100">
        <f>'Sit Up Scores'!D13</f>
        <v>34</v>
      </c>
      <c r="L100">
        <f>(IF(OR($E100="m",$E100="M"),IF(($D100&gt;=20)*($D100&lt;=29),IF($K100&lt;=17,0,IF($K100&gt;62,45+INT(("$e4j3"-C556)/2),$K100-17)),IF(($D100&gt;=30)*($D100&lt;=39),IF($K100&lt;=12,0,IF($K100&gt;57,45+INT(($K100-57)/2),$K100-12)),IF(($D100&gt;=40)*($D100&lt;=49),IF($K100&lt;=7,0,IF($K100&gt;52,45+INT(($K100-52)/2),$K100-7)),IF($D100&gt;=50,IF($K100&lt;=5,0,IF($K100&gt;50,45+INT(($K100-50)/2),$K100-5)),"AGE!")))),IF(OR($E100="f",$E100="F"),IF(($D100&gt;=20)*($D100&lt;=29),IF($K100&lt;=14,0,IF($K100&gt;59,45+INT(($K100-59)/2),$K100-14)),IF(($D100&gt;=30)*($D100&lt;=39),IF($K100&lt;=11,0,IF($K100&gt;56,45+INT(($K100-56)/2),$K100-11)),IF($D100&gt;=40,IF($K100&lt;=5,0,IF($K100&gt;50,45+INT(($K100-50)/2),$K100-5)),"AGE!"))),"Gender!")))</f>
        <v>20</v>
      </c>
      <c r="M100">
        <f>'Sit &amp; Reach Scores'!D13</f>
        <v>38</v>
      </c>
      <c r="N100">
        <f>IF(M100=0,0,(IF(OR($E100="m",$E100="M"),IF(($D100&gt;=20)*($D100&lt;=29),M100-3,IF(($D100&gt;=30)*($D100&lt;=39),M100-1,IF(($D100&gt;=40)*($D100&lt;=49),M100-1,IF($D100&gt;=50,M100+3,"AGE!")))),IF(OR($E100="f",$E100="F"),IF(($D100&gt;=20)*($D100&lt;=29),M100-5,IF(($D100&gt;=30)*($D100&lt;=39),M100-5,IF($D100&gt;=40,M100-1,"AGE!"))),"Gender!"))))</f>
        <v>33</v>
      </c>
      <c r="O100">
        <f>'Pull Up Scores'!D13</f>
        <v>0</v>
      </c>
      <c r="P100">
        <f>(IF(OR($E100="m",$E100="M"),IF(($D100&gt;=20)*($D100&lt;=29),IF($O100=0,0,IF($O100&lt;=19,3*($O100+2),IF($O100=20,65,$O100+45))),IF(($D100&gt;=30)*($D100&lt;=39),IF($O100=0,0,IF($O100&lt;=18,3*($O100+3),IF($O100=19,65,$O100+46))),IF(($D100&gt;=40)*($D100&lt;=49),IF($O100=0,0,IF($O100&lt;=16,3*($O100+5),IF($O100=17,65,$O100+48))),IF($D100&gt;=50,IF($O100=0,0,IF($O100&lt;=15,3*($O100+6),IF($O100=16,65,$O100+49))),"AGE!")))),IF(OR($E100="f",$E100="F"),IF(($D100&gt;=20)*($D100&lt;=29),IF($O100=0,0,IF($O100&lt;=14,3*($O100+7),IF($O100=15,65,$O100+50))),IF(($D100&gt;=30)*($D100&lt;=39),IF($O100=0,0,IF($O100&lt;=14,3*($O100+7),IF($O100=15,65,$O100+50))),IF($D100&gt;=40,IF($O100=0,0,IF($O100&lt;=13,3*($O100+8),IF($O100=14,65,$O100+51))),"AGE!"))),"Gender!")))</f>
        <v>0</v>
      </c>
      <c r="Q100" s="9">
        <f>'1.5 Mile Run Scores'!D13</f>
        <v>1.3206018518518518E-2</v>
      </c>
      <c r="R100">
        <f>(IF(OR($E100="m",$E100="M"),IF(($D100&gt;=20)*($D100&lt;=29),LOOKUP(Q100,'[1]XX Run Calc XX'!$A$2:$A$140,'[1]XX Run Calc XX'!$C$2:$C$140),IF(($D100&gt;=30)*($D100&lt;=39),LOOKUP(Q100,'[1]XX Run Calc XX'!$A$2:$A$140,'[1]XX Run Calc XX'!$D$2:$D$140),IF(($D100&gt;=40)*($D100&lt;=49),LOOKUP(Q100,'[1]XX Run Calc XX'!$A$2:$A$140,'[1]XX Run Calc XX'!$E$2:$E$140),IF($D100&gt;=50,LOOKUP(Q100,'[1]XX Run Calc XX'!$A$2:$A$140,'[1]XX Run Calc XX'!$F$2:$F$140),"AGE!")))),IF(OR($E100="f",$E100="F"),IF(($D100&gt;=20)*($D100&lt;=29),LOOKUP(Q100,'[1]XX Run Calc XX'!$A$2:$A$140,'[1]XX Run Calc XX'!$I$2:$I$140),IF(($D100&gt;=30)*($D100&lt;=39),LOOKUP(Q100,'[1]XX Run Calc XX'!$A$2:$A$140,'[1]XX Run Calc XX'!$J$2:$J$140),IF($D100&gt;=40,LOOKUP(Q100,'[1]XX Run Calc XX'!$A$2:$A$140,'[1]XX Run Calc XX'!$K$2:$K$140),"AGE!"))),"Gender!")))</f>
        <v>43</v>
      </c>
      <c r="S100" s="9">
        <f>'Agility Scores'!D13</f>
        <v>2.2594907407407407E-3</v>
      </c>
      <c r="T100">
        <f>LOOKUP($S100,'XX Ag Calc XX'!$A$3:$A$122,'XX Ag Calc XX'!$C$3:$C$122)</f>
        <v>0</v>
      </c>
      <c r="U100">
        <f>SUM(J100,L100,N100,P100,R100,T100)</f>
        <v>121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7"/>
      <c r="AV100" s="17"/>
      <c r="AW100" s="17"/>
      <c r="AX100" s="17"/>
    </row>
    <row r="101" spans="1:50" s="16" customFormat="1" x14ac:dyDescent="0.25">
      <c r="A101" s="29">
        <v>99</v>
      </c>
      <c r="B101" t="s">
        <v>142</v>
      </c>
      <c r="C101" t="s">
        <v>138</v>
      </c>
      <c r="D101" s="3">
        <v>44</v>
      </c>
      <c r="E101" s="28" t="s">
        <v>23</v>
      </c>
      <c r="F101" s="23">
        <v>71</v>
      </c>
      <c r="G101" s="23">
        <v>302.8</v>
      </c>
      <c r="H101">
        <f>'Bench Scores'!E100</f>
        <v>365</v>
      </c>
      <c r="I101" s="21">
        <f>'Bench Scores'!F100</f>
        <v>1.2054161162483488</v>
      </c>
      <c r="J101">
        <f>IF(H101=0,0,(IF(OR($E101="m",$E101="M"),IF(($D101&gt;=20)*($D101&lt;=29),INT(2*(((100*($H101/$G101))-25)/5)),IF(($D101&gt;=30)*($D101&lt;=39),INT(2*((100*($H101/$G101)-20)/5)),IF(($D101&gt;=40)*($D101&lt;=49),INT(2*((100*($H101/$G101)-10)/5)),IF($D101&gt;=50,INT(2*(((100*($H101/$G101)))/5)),"AGE!")))),IF(OR($E101="f",$E101="F"),IF(($D101&gt;=20)*($D101&lt;=29),INT(2*(((100*($H101/$G101)))/5)),IF(($D101&gt;=30)*($D101&lt;=39),INT(2*((100*($H101/$G101)+5)/5)),IF($D101&gt;=40,INT(2*((100*($H101/$G101)+10)/5)),"AGE!"))),"Gender!"))))</f>
        <v>44</v>
      </c>
      <c r="K101">
        <f>'Sit Up Scores'!D100</f>
        <v>25</v>
      </c>
      <c r="L101">
        <f>(IF(OR($E101="m",$E101="M"),IF(($D101&gt;=20)*($D101&lt;=29),IF($K101&lt;=17,0,IF($K101&gt;62,45+INT(("$e4j3"-C557)/2),$K101-17)),IF(($D101&gt;=30)*($D101&lt;=39),IF($K101&lt;=12,0,IF($K101&gt;57,45+INT(($K101-57)/2),$K101-12)),IF(($D101&gt;=40)*($D101&lt;=49),IF($K101&lt;=7,0,IF($K101&gt;52,45+INT(($K101-52)/2),$K101-7)),IF($D101&gt;=50,IF($K101&lt;=5,0,IF($K101&gt;50,45+INT(($K101-50)/2),$K101-5)),"AGE!")))),IF(OR($E101="f",$E101="F"),IF(($D101&gt;=20)*($D101&lt;=29),IF($K101&lt;=14,0,IF($K101&gt;59,45+INT(($K101-59)/2),$K101-14)),IF(($D101&gt;=30)*($D101&lt;=39),IF($K101&lt;=11,0,IF($K101&gt;56,45+INT(($K101-56)/2),$K101-11)),IF($D101&gt;=40,IF($K101&lt;=5,0,IF($K101&gt;50,45+INT(($K101-50)/2),$K101-5)),"AGE!"))),"Gender!")))</f>
        <v>18</v>
      </c>
      <c r="M101">
        <f>'Sit &amp; Reach Scores'!D100</f>
        <v>9</v>
      </c>
      <c r="N101">
        <f>IF(M101=0,0,(IF(OR($E101="m",$E101="M"),IF(($D101&gt;=20)*($D101&lt;=29),M101-3,IF(($D101&gt;=30)*($D101&lt;=39),M101-1,IF(($D101&gt;=40)*($D101&lt;=49),M101-1,IF($D101&gt;=50,M101+3,"AGE!")))),IF(OR($E101="f",$E101="F"),IF(($D101&gt;=20)*($D101&lt;=29),M101-5,IF(($D101&gt;=30)*($D101&lt;=39),M101-5,IF($D101&gt;=40,M101-1,"AGE!"))),"Gender!"))))</f>
        <v>8</v>
      </c>
      <c r="O101">
        <f>'Pull Up Scores'!D100</f>
        <v>0</v>
      </c>
      <c r="P101">
        <f>(IF(OR($E101="m",$E101="M"),IF(($D101&gt;=20)*($D101&lt;=29),IF($O101=0,0,IF($O101&lt;=19,3*($O101+2),IF($O101=20,65,$O101+45))),IF(($D101&gt;=30)*($D101&lt;=39),IF($O101=0,0,IF($O101&lt;=18,3*($O101+3),IF($O101=19,65,$O101+46))),IF(($D101&gt;=40)*($D101&lt;=49),IF($O101=0,0,IF($O101&lt;=16,3*($O101+5),IF($O101=17,65,$O101+48))),IF($D101&gt;=50,IF($O101=0,0,IF($O101&lt;=15,3*($O101+6),IF($O101=16,65,$O101+49))),"AGE!")))),IF(OR($E101="f",$E101="F"),IF(($D101&gt;=20)*($D101&lt;=29),IF($O101=0,0,IF($O101&lt;=14,3*($O101+7),IF($O101=15,65,$O101+50))),IF(($D101&gt;=30)*($D101&lt;=39),IF($O101=0,0,IF($O101&lt;=14,3*($O101+7),IF($O101=15,65,$O101+50))),IF($D101&gt;=40,IF($O101=0,0,IF($O101&lt;=13,3*($O101+8),IF($O101=14,65,$O101+51))),"AGE!"))),"Gender!")))</f>
        <v>0</v>
      </c>
      <c r="Q101" s="9">
        <f>'1.5 Mile Run Scores'!D100</f>
        <v>1.3472222222222222E-2</v>
      </c>
      <c r="R101">
        <f>(IF(OR($E101="m",$E101="M"),IF(($D101&gt;=20)*($D101&lt;=29),LOOKUP(Q101,'[1]XX Run Calc XX'!$A$2:$A$140,'[1]XX Run Calc XX'!$C$2:$C$140),IF(($D101&gt;=30)*($D101&lt;=39),LOOKUP(Q101,'[1]XX Run Calc XX'!$A$2:$A$140,'[1]XX Run Calc XX'!$D$2:$D$140),IF(($D101&gt;=40)*($D101&lt;=49),LOOKUP(Q101,'[1]XX Run Calc XX'!$A$2:$A$140,'[1]XX Run Calc XX'!$E$2:$E$140),IF($D101&gt;=50,LOOKUP(Q101,'[1]XX Run Calc XX'!$A$2:$A$140,'[1]XX Run Calc XX'!$F$2:$F$140),"AGE!")))),IF(OR($E101="f",$E101="F"),IF(($D101&gt;=20)*($D101&lt;=29),LOOKUP(Q101,'[1]XX Run Calc XX'!$A$2:$A$140,'[1]XX Run Calc XX'!$I$2:$I$140),IF(($D101&gt;=30)*($D101&lt;=39),LOOKUP(Q101,'[1]XX Run Calc XX'!$A$2:$A$140,'[1]XX Run Calc XX'!$J$2:$J$140),IF($D101&gt;=40,LOOKUP(Q101,'[1]XX Run Calc XX'!$A$2:$A$140,'[1]XX Run Calc XX'!$K$2:$K$140),"AGE!"))),"Gender!")))</f>
        <v>38</v>
      </c>
      <c r="S101" s="9">
        <f>'Agility Scores'!D100</f>
        <v>1.5983796296296295E-3</v>
      </c>
      <c r="T101">
        <f>LOOKUP($S101,'XX Ag Calc XX'!$A$3:$A$122,'XX Ag Calc XX'!$C$3:$C$122)</f>
        <v>0</v>
      </c>
      <c r="U101">
        <f>SUM(J101,L101,N101,P101,R101,T101)</f>
        <v>108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7"/>
      <c r="AV101" s="17"/>
      <c r="AW101" s="17"/>
      <c r="AX101" s="17"/>
    </row>
    <row r="102" spans="1:50" s="16" customFormat="1" x14ac:dyDescent="0.25">
      <c r="A102" s="18"/>
      <c r="B102" s="18"/>
      <c r="C102" s="18"/>
      <c r="D102" s="23"/>
      <c r="E102" s="28"/>
      <c r="F102" s="23"/>
      <c r="G102" s="23"/>
      <c r="H102"/>
      <c r="I102" s="21"/>
      <c r="J102"/>
      <c r="K102"/>
      <c r="L102"/>
      <c r="M102"/>
      <c r="N102"/>
      <c r="O102"/>
      <c r="P102"/>
      <c r="Q102" s="9"/>
      <c r="R102"/>
      <c r="S102" s="9"/>
      <c r="T102"/>
      <c r="U10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7"/>
      <c r="AV102" s="17"/>
      <c r="AW102" s="17"/>
      <c r="AX102" s="17"/>
    </row>
    <row r="103" spans="1:50" s="16" customFormat="1" x14ac:dyDescent="0.25">
      <c r="A103" s="18"/>
      <c r="B103" s="18"/>
      <c r="C103" s="18"/>
      <c r="D103" s="23"/>
      <c r="E103" s="28"/>
      <c r="F103" s="23"/>
      <c r="G103" s="23"/>
      <c r="H103"/>
      <c r="I103" s="21"/>
      <c r="J103"/>
      <c r="K103"/>
      <c r="L103"/>
      <c r="M103"/>
      <c r="N103"/>
      <c r="O103"/>
      <c r="P103"/>
      <c r="Q103" s="9"/>
      <c r="R103"/>
      <c r="S103" s="9"/>
      <c r="T103"/>
      <c r="U103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7"/>
      <c r="AV103" s="17"/>
      <c r="AW103" s="17"/>
      <c r="AX103" s="17"/>
    </row>
    <row r="104" spans="1:50" s="16" customFormat="1" x14ac:dyDescent="0.25">
      <c r="A104" s="18"/>
      <c r="B104" s="18"/>
      <c r="C104" s="18"/>
      <c r="D104" s="23"/>
      <c r="E104" s="28"/>
      <c r="F104" s="23"/>
      <c r="G104" s="23"/>
      <c r="H104"/>
      <c r="I104" s="21"/>
      <c r="J104"/>
      <c r="K104"/>
      <c r="L104"/>
      <c r="M104"/>
      <c r="N104"/>
      <c r="O104"/>
      <c r="P104"/>
      <c r="Q104" s="9"/>
      <c r="R104"/>
      <c r="S104" s="9"/>
      <c r="T104"/>
      <c r="U104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7"/>
      <c r="AV104" s="17"/>
      <c r="AW104" s="17"/>
      <c r="AX104" s="17"/>
    </row>
    <row r="105" spans="1:50" s="16" customFormat="1" x14ac:dyDescent="0.25">
      <c r="A105" s="18"/>
      <c r="B105" s="18"/>
      <c r="C105" s="18"/>
      <c r="D105" s="23"/>
      <c r="E105" s="28"/>
      <c r="F105" s="23"/>
      <c r="G105" s="23"/>
      <c r="H105"/>
      <c r="I105" s="21"/>
      <c r="J105"/>
      <c r="K105"/>
      <c r="L105"/>
      <c r="M105"/>
      <c r="N105"/>
      <c r="O105"/>
      <c r="P105"/>
      <c r="Q105" s="9"/>
      <c r="R105"/>
      <c r="S105" s="9"/>
      <c r="T105"/>
      <c r="U105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7"/>
      <c r="AV105" s="17"/>
      <c r="AW105" s="17"/>
      <c r="AX105" s="17"/>
    </row>
    <row r="106" spans="1:50" s="16" customFormat="1" x14ac:dyDescent="0.25">
      <c r="A106" s="18"/>
      <c r="B106" s="18"/>
      <c r="C106" s="18"/>
      <c r="D106" s="23"/>
      <c r="E106" s="28"/>
      <c r="F106" s="23"/>
      <c r="G106" s="23"/>
      <c r="H106"/>
      <c r="I106" s="21"/>
      <c r="J106"/>
      <c r="K106"/>
      <c r="L106"/>
      <c r="M106"/>
      <c r="N106"/>
      <c r="O106"/>
      <c r="P106"/>
      <c r="Q106" s="9"/>
      <c r="R106"/>
      <c r="S106" s="9"/>
      <c r="T106"/>
      <c r="U106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7"/>
      <c r="AV106" s="17"/>
      <c r="AW106" s="17"/>
      <c r="AX106" s="17"/>
    </row>
    <row r="107" spans="1:50" s="16" customFormat="1" x14ac:dyDescent="0.25">
      <c r="A107" s="18"/>
      <c r="B107" s="18"/>
      <c r="C107" s="18"/>
      <c r="D107" s="23"/>
      <c r="E107" s="18"/>
      <c r="F107" s="23"/>
      <c r="G107" s="23"/>
      <c r="H107"/>
      <c r="I107" s="21"/>
      <c r="J107"/>
      <c r="K107"/>
      <c r="L107"/>
      <c r="M107"/>
      <c r="N107"/>
      <c r="O107"/>
      <c r="P107"/>
      <c r="Q107" s="9"/>
      <c r="R107"/>
      <c r="S107" s="9"/>
      <c r="T107"/>
      <c r="U107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7"/>
      <c r="AV107" s="17"/>
      <c r="AW107" s="17"/>
      <c r="AX107" s="17"/>
    </row>
    <row r="108" spans="1:50" s="16" customFormat="1" x14ac:dyDescent="0.25">
      <c r="A108" s="18"/>
      <c r="B108" s="18"/>
      <c r="C108" s="18"/>
      <c r="D108" s="23"/>
      <c r="E108" s="18"/>
      <c r="F108" s="23"/>
      <c r="G108" s="23"/>
      <c r="H108"/>
      <c r="I108" s="21"/>
      <c r="J108"/>
      <c r="K108"/>
      <c r="L108"/>
      <c r="M108"/>
      <c r="N108"/>
      <c r="O108"/>
      <c r="P108"/>
      <c r="Q108" s="9"/>
      <c r="R108"/>
      <c r="S108" s="9"/>
      <c r="T108"/>
      <c r="U108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7"/>
      <c r="AV108" s="17"/>
      <c r="AW108" s="17"/>
      <c r="AX108" s="17"/>
    </row>
    <row r="109" spans="1:50" s="20" customFormat="1" x14ac:dyDescent="0.25">
      <c r="A109" s="18"/>
      <c r="B109" s="18"/>
      <c r="C109" s="18"/>
      <c r="D109" s="23"/>
      <c r="E109" s="18"/>
      <c r="F109" s="23"/>
      <c r="G109" s="23"/>
      <c r="H109"/>
      <c r="I109" s="21"/>
      <c r="J109"/>
      <c r="K109"/>
      <c r="L109"/>
      <c r="M109"/>
      <c r="N109"/>
      <c r="O109"/>
      <c r="P109"/>
      <c r="Q109" s="9"/>
      <c r="R109"/>
      <c r="S109" s="9"/>
      <c r="T109"/>
      <c r="U109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7"/>
      <c r="AV109" s="17"/>
      <c r="AW109" s="17"/>
      <c r="AX109" s="17"/>
    </row>
    <row r="110" spans="1:50" s="20" customFormat="1" x14ac:dyDescent="0.25">
      <c r="A110" s="18"/>
      <c r="B110" s="18"/>
      <c r="C110" s="18"/>
      <c r="D110" s="23"/>
      <c r="E110" s="18"/>
      <c r="F110" s="23"/>
      <c r="G110" s="23"/>
      <c r="H110"/>
      <c r="I110" s="21"/>
      <c r="J110"/>
      <c r="K110"/>
      <c r="L110"/>
      <c r="M110"/>
      <c r="N110"/>
      <c r="O110"/>
      <c r="P110"/>
      <c r="Q110" s="9"/>
      <c r="R110"/>
      <c r="S110" s="9"/>
      <c r="T110"/>
      <c r="U110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7"/>
      <c r="AV110" s="17"/>
      <c r="AW110" s="17"/>
      <c r="AX110" s="17"/>
    </row>
    <row r="111" spans="1:50" s="20" customFormat="1" x14ac:dyDescent="0.25">
      <c r="A111" s="18"/>
      <c r="B111" s="18"/>
      <c r="C111" s="18"/>
      <c r="D111" s="23"/>
      <c r="E111" s="18"/>
      <c r="F111" s="23"/>
      <c r="G111" s="23"/>
      <c r="H111"/>
      <c r="I111" s="21"/>
      <c r="J111"/>
      <c r="K111"/>
      <c r="L111"/>
      <c r="M111"/>
      <c r="N111"/>
      <c r="O111"/>
      <c r="P111"/>
      <c r="Q111" s="9"/>
      <c r="R111"/>
      <c r="S111" s="9"/>
      <c r="T111"/>
      <c r="U11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7"/>
      <c r="AV111" s="17"/>
      <c r="AW111" s="17"/>
      <c r="AX111" s="17"/>
    </row>
    <row r="112" spans="1:50" x14ac:dyDescent="0.25">
      <c r="C112" s="18"/>
      <c r="H112"/>
      <c r="I112" s="21"/>
      <c r="J112"/>
      <c r="K112"/>
      <c r="L112"/>
      <c r="M112"/>
      <c r="N112"/>
      <c r="O112"/>
      <c r="P112"/>
      <c r="Q112" s="9"/>
      <c r="R112"/>
      <c r="S112" s="9"/>
      <c r="T112"/>
      <c r="U112"/>
    </row>
    <row r="113" spans="1:50" x14ac:dyDescent="0.25">
      <c r="C113" s="18"/>
      <c r="H113"/>
      <c r="I113" s="21"/>
      <c r="J113"/>
      <c r="K113"/>
      <c r="L113"/>
      <c r="M113"/>
      <c r="N113"/>
      <c r="O113"/>
      <c r="P113"/>
      <c r="Q113" s="9"/>
      <c r="R113"/>
      <c r="S113" s="9"/>
      <c r="T113"/>
      <c r="U113"/>
    </row>
    <row r="114" spans="1:50" s="19" customFormat="1" x14ac:dyDescent="0.25">
      <c r="A114" s="1"/>
      <c r="B114" s="1"/>
      <c r="C114" s="18"/>
      <c r="D114" s="24"/>
      <c r="E114" s="22"/>
      <c r="F114" s="23"/>
      <c r="G114" s="24"/>
      <c r="H114"/>
      <c r="I114" s="21"/>
      <c r="J114"/>
      <c r="K114"/>
      <c r="L114"/>
      <c r="M114"/>
      <c r="N114"/>
      <c r="O114"/>
      <c r="P114"/>
      <c r="Q114" s="9"/>
      <c r="R114"/>
      <c r="S114" s="9"/>
      <c r="T114"/>
      <c r="U114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x14ac:dyDescent="0.25">
      <c r="C115" s="18"/>
      <c r="H115"/>
      <c r="I115" s="21"/>
      <c r="J115"/>
      <c r="K115"/>
      <c r="L115"/>
      <c r="M115"/>
      <c r="N115"/>
      <c r="O115"/>
      <c r="P115"/>
      <c r="Q115" s="9"/>
      <c r="R115"/>
      <c r="S115" s="9"/>
      <c r="T115"/>
      <c r="U115"/>
    </row>
    <row r="116" spans="1:50" x14ac:dyDescent="0.25">
      <c r="C116" s="18"/>
      <c r="H116"/>
      <c r="I116" s="21"/>
      <c r="J116"/>
      <c r="K116"/>
      <c r="L116"/>
      <c r="M116"/>
      <c r="N116"/>
      <c r="O116"/>
      <c r="P116"/>
      <c r="Q116" s="9"/>
      <c r="R116"/>
      <c r="S116" s="9"/>
      <c r="T116"/>
      <c r="U116"/>
    </row>
    <row r="117" spans="1:50" x14ac:dyDescent="0.25">
      <c r="C117" s="18"/>
      <c r="H117"/>
      <c r="I117" s="21"/>
      <c r="J117"/>
      <c r="K117"/>
      <c r="L117"/>
      <c r="M117"/>
      <c r="N117"/>
      <c r="O117"/>
      <c r="P117"/>
      <c r="Q117" s="9"/>
      <c r="R117"/>
      <c r="S117" s="9"/>
      <c r="T117"/>
      <c r="U117"/>
    </row>
    <row r="118" spans="1:50" x14ac:dyDescent="0.25">
      <c r="C118" s="18"/>
      <c r="H118"/>
      <c r="I118" s="21"/>
      <c r="J118"/>
      <c r="K118"/>
      <c r="L118"/>
      <c r="M118"/>
      <c r="N118"/>
      <c r="O118"/>
      <c r="P118"/>
      <c r="Q118" s="9"/>
      <c r="R118"/>
      <c r="S118" s="9"/>
      <c r="T118"/>
      <c r="U118"/>
    </row>
    <row r="119" spans="1:50" x14ac:dyDescent="0.25">
      <c r="C119" s="18"/>
      <c r="H119"/>
      <c r="I119" s="21"/>
      <c r="J119"/>
      <c r="K119"/>
      <c r="L119"/>
      <c r="M119"/>
      <c r="N119"/>
      <c r="O119"/>
      <c r="P119"/>
      <c r="Q119" s="9"/>
      <c r="R119"/>
      <c r="S119" s="9"/>
      <c r="T119"/>
      <c r="U119"/>
    </row>
    <row r="120" spans="1:50" x14ac:dyDescent="0.25">
      <c r="C120" s="18"/>
      <c r="H120"/>
      <c r="I120" s="21"/>
      <c r="J120"/>
      <c r="K120"/>
      <c r="L120"/>
      <c r="M120"/>
      <c r="N120"/>
      <c r="O120"/>
      <c r="P120"/>
      <c r="Q120" s="9"/>
      <c r="R120"/>
      <c r="S120" s="9"/>
      <c r="T120"/>
      <c r="U120"/>
    </row>
    <row r="121" spans="1:50" x14ac:dyDescent="0.25">
      <c r="C121" s="18"/>
      <c r="H121"/>
      <c r="I121" s="21"/>
      <c r="J121"/>
      <c r="K121"/>
      <c r="L121"/>
      <c r="M121"/>
      <c r="N121"/>
      <c r="O121"/>
      <c r="P121"/>
      <c r="Q121" s="9"/>
      <c r="R121"/>
      <c r="S121" s="9"/>
      <c r="T121"/>
      <c r="U121"/>
    </row>
    <row r="122" spans="1:50" x14ac:dyDescent="0.25">
      <c r="C122" s="18"/>
      <c r="H122"/>
      <c r="I122" s="21"/>
      <c r="J122"/>
      <c r="K122"/>
      <c r="L122"/>
      <c r="M122"/>
      <c r="N122"/>
      <c r="O122"/>
      <c r="P122"/>
      <c r="Q122" s="9"/>
      <c r="R122"/>
      <c r="S122" s="9"/>
      <c r="T122"/>
      <c r="U122"/>
    </row>
    <row r="123" spans="1:50" x14ac:dyDescent="0.25">
      <c r="C123" s="18"/>
      <c r="H123"/>
      <c r="I123" s="21"/>
      <c r="J123"/>
      <c r="K123"/>
      <c r="L123"/>
      <c r="M123"/>
      <c r="N123"/>
      <c r="O123"/>
      <c r="P123"/>
      <c r="Q123" s="9"/>
      <c r="R123"/>
      <c r="S123" s="9"/>
      <c r="T123"/>
      <c r="U123"/>
    </row>
    <row r="124" spans="1:50" s="19" customFormat="1" x14ac:dyDescent="0.25">
      <c r="A124" s="1"/>
      <c r="B124" s="1"/>
      <c r="C124" s="18"/>
      <c r="D124" s="24"/>
      <c r="E124" s="18"/>
      <c r="F124" s="23"/>
      <c r="G124" s="24"/>
      <c r="H124"/>
      <c r="I124" s="21"/>
      <c r="J124"/>
      <c r="K124"/>
      <c r="L124"/>
      <c r="M124"/>
      <c r="N124"/>
      <c r="O124"/>
      <c r="P124"/>
      <c r="Q124" s="9"/>
      <c r="R124"/>
      <c r="S124" s="9"/>
      <c r="T124"/>
      <c r="U124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x14ac:dyDescent="0.25">
      <c r="C125" s="18"/>
      <c r="H125"/>
      <c r="I125" s="21"/>
      <c r="J125"/>
      <c r="K125"/>
      <c r="L125"/>
      <c r="M125"/>
      <c r="N125"/>
      <c r="O125"/>
      <c r="P125"/>
      <c r="Q125" s="9"/>
      <c r="R125"/>
      <c r="S125" s="9"/>
      <c r="T125"/>
      <c r="U125"/>
    </row>
    <row r="126" spans="1:50" x14ac:dyDescent="0.25">
      <c r="C126" s="18"/>
      <c r="H126"/>
      <c r="I126" s="21"/>
      <c r="J126"/>
      <c r="K126"/>
      <c r="L126"/>
      <c r="M126"/>
      <c r="N126"/>
      <c r="O126"/>
      <c r="P126"/>
      <c r="Q126" s="9"/>
      <c r="R126"/>
      <c r="S126" s="9"/>
      <c r="T126"/>
      <c r="U126"/>
    </row>
    <row r="127" spans="1:50" x14ac:dyDescent="0.25">
      <c r="H127"/>
      <c r="I127" s="21"/>
      <c r="J127"/>
      <c r="K127"/>
      <c r="L127"/>
      <c r="M127"/>
      <c r="N127"/>
      <c r="O127"/>
      <c r="P127"/>
      <c r="Q127" s="9"/>
      <c r="R127"/>
      <c r="S127" s="9"/>
      <c r="T127"/>
      <c r="U127"/>
    </row>
    <row r="128" spans="1:50" x14ac:dyDescent="0.25">
      <c r="H128"/>
      <c r="I128" s="21"/>
      <c r="J128"/>
      <c r="K128"/>
      <c r="L128"/>
      <c r="M128"/>
      <c r="N128"/>
      <c r="O128"/>
      <c r="P128"/>
      <c r="Q128" s="9"/>
      <c r="R128"/>
      <c r="S128" s="9"/>
      <c r="T128"/>
      <c r="U128"/>
    </row>
    <row r="129" spans="8:21" x14ac:dyDescent="0.25">
      <c r="H129"/>
      <c r="I129" s="21"/>
      <c r="J129"/>
      <c r="K129"/>
      <c r="L129"/>
      <c r="M129"/>
      <c r="N129"/>
      <c r="O129"/>
      <c r="P129"/>
      <c r="Q129" s="9"/>
      <c r="R129"/>
      <c r="S129" s="9"/>
      <c r="T129"/>
      <c r="U129"/>
    </row>
    <row r="130" spans="8:21" x14ac:dyDescent="0.25">
      <c r="H130"/>
      <c r="I130" s="21"/>
      <c r="J130"/>
      <c r="K130"/>
      <c r="L130"/>
      <c r="M130"/>
      <c r="N130"/>
      <c r="O130"/>
      <c r="P130"/>
      <c r="Q130" s="9"/>
      <c r="R130"/>
      <c r="S130" s="9"/>
      <c r="T130"/>
      <c r="U130"/>
    </row>
    <row r="131" spans="8:21" x14ac:dyDescent="0.25">
      <c r="H131"/>
      <c r="I131" s="21"/>
      <c r="J131"/>
      <c r="K131"/>
      <c r="L131"/>
      <c r="M131"/>
      <c r="N131"/>
      <c r="O131"/>
      <c r="P131"/>
      <c r="Q131" s="9"/>
      <c r="R131"/>
      <c r="S131" s="9"/>
      <c r="T131"/>
      <c r="U131"/>
    </row>
    <row r="132" spans="8:21" x14ac:dyDescent="0.25">
      <c r="H132"/>
      <c r="I132" s="21"/>
      <c r="J132"/>
      <c r="K132"/>
      <c r="L132"/>
      <c r="M132"/>
      <c r="N132"/>
      <c r="O132"/>
      <c r="P132"/>
      <c r="Q132" s="9"/>
      <c r="R132"/>
      <c r="S132" s="9"/>
      <c r="T132"/>
      <c r="U132"/>
    </row>
    <row r="133" spans="8:21" x14ac:dyDescent="0.25">
      <c r="H133"/>
      <c r="I133" s="21"/>
      <c r="J133"/>
      <c r="K133"/>
      <c r="L133"/>
      <c r="M133"/>
      <c r="N133"/>
      <c r="O133"/>
      <c r="P133"/>
      <c r="Q133" s="9"/>
      <c r="R133"/>
      <c r="S133" s="9"/>
      <c r="T133"/>
      <c r="U133"/>
    </row>
    <row r="134" spans="8:21" x14ac:dyDescent="0.25">
      <c r="H134"/>
      <c r="I134" s="21"/>
      <c r="J134"/>
      <c r="K134"/>
      <c r="L134"/>
      <c r="M134"/>
      <c r="N134"/>
      <c r="O134"/>
      <c r="P134"/>
      <c r="Q134" s="9"/>
      <c r="R134"/>
      <c r="S134" s="9"/>
      <c r="T134"/>
      <c r="U134"/>
    </row>
    <row r="135" spans="8:21" x14ac:dyDescent="0.25">
      <c r="H135"/>
      <c r="I135" s="21"/>
      <c r="J135"/>
      <c r="K135"/>
      <c r="L135"/>
      <c r="M135"/>
      <c r="N135"/>
      <c r="O135"/>
      <c r="P135"/>
      <c r="Q135" s="9"/>
      <c r="R135"/>
      <c r="S135" s="9"/>
      <c r="T135"/>
      <c r="U135"/>
    </row>
    <row r="136" spans="8:21" x14ac:dyDescent="0.25">
      <c r="H136"/>
      <c r="I136" s="21"/>
      <c r="J136"/>
      <c r="K136"/>
      <c r="L136"/>
      <c r="M136"/>
      <c r="N136"/>
      <c r="O136"/>
      <c r="P136"/>
      <c r="Q136" s="9"/>
      <c r="R136"/>
      <c r="S136" s="9"/>
      <c r="T136"/>
      <c r="U136"/>
    </row>
    <row r="137" spans="8:21" x14ac:dyDescent="0.25">
      <c r="H137"/>
      <c r="I137" s="21"/>
      <c r="J137"/>
      <c r="K137"/>
      <c r="L137"/>
      <c r="M137"/>
      <c r="N137"/>
      <c r="O137"/>
      <c r="P137"/>
      <c r="Q137" s="9"/>
      <c r="R137"/>
      <c r="S137" s="9"/>
      <c r="T137"/>
      <c r="U137"/>
    </row>
    <row r="138" spans="8:21" x14ac:dyDescent="0.25">
      <c r="H138"/>
      <c r="I138" s="21"/>
      <c r="J138"/>
      <c r="K138"/>
      <c r="L138"/>
      <c r="M138"/>
      <c r="N138"/>
      <c r="O138"/>
      <c r="P138"/>
      <c r="Q138" s="9"/>
      <c r="R138"/>
      <c r="S138" s="9"/>
      <c r="T138"/>
      <c r="U138"/>
    </row>
    <row r="139" spans="8:21" x14ac:dyDescent="0.25">
      <c r="H139"/>
      <c r="I139" s="21"/>
      <c r="J139"/>
      <c r="K139"/>
      <c r="L139"/>
      <c r="M139"/>
      <c r="N139"/>
      <c r="O139"/>
      <c r="P139"/>
      <c r="Q139" s="9"/>
      <c r="R139"/>
      <c r="S139" s="9"/>
      <c r="T139"/>
      <c r="U139"/>
    </row>
    <row r="140" spans="8:21" x14ac:dyDescent="0.25">
      <c r="H140"/>
      <c r="I140" s="21"/>
      <c r="J140"/>
      <c r="K140"/>
      <c r="L140"/>
      <c r="M140"/>
      <c r="N140"/>
      <c r="O140"/>
      <c r="P140"/>
      <c r="Q140" s="9"/>
      <c r="R140"/>
      <c r="S140" s="9"/>
      <c r="T140"/>
      <c r="U140"/>
    </row>
    <row r="141" spans="8:21" x14ac:dyDescent="0.25">
      <c r="H141"/>
      <c r="I141" s="21"/>
      <c r="J141"/>
      <c r="K141"/>
      <c r="L141"/>
      <c r="M141"/>
      <c r="N141"/>
      <c r="O141"/>
      <c r="P141"/>
      <c r="Q141" s="9"/>
      <c r="R141"/>
      <c r="S141" s="9"/>
      <c r="T141"/>
      <c r="U141"/>
    </row>
    <row r="142" spans="8:21" x14ac:dyDescent="0.25">
      <c r="H142"/>
      <c r="I142" s="21"/>
      <c r="J142"/>
      <c r="K142"/>
      <c r="L142"/>
      <c r="M142"/>
      <c r="N142"/>
      <c r="O142"/>
      <c r="P142"/>
      <c r="Q142" s="9"/>
      <c r="R142"/>
      <c r="S142" s="9"/>
      <c r="T142"/>
      <c r="U142"/>
    </row>
    <row r="143" spans="8:21" x14ac:dyDescent="0.25">
      <c r="H143"/>
      <c r="I143" s="21"/>
      <c r="J143"/>
      <c r="K143"/>
      <c r="L143"/>
      <c r="M143"/>
      <c r="N143"/>
      <c r="O143"/>
      <c r="P143"/>
      <c r="Q143" s="9"/>
      <c r="R143"/>
      <c r="S143" s="9"/>
      <c r="T143"/>
      <c r="U143"/>
    </row>
    <row r="144" spans="8:21" x14ac:dyDescent="0.25">
      <c r="H144"/>
      <c r="I144" s="21"/>
      <c r="J144"/>
      <c r="K144"/>
      <c r="L144"/>
      <c r="M144"/>
      <c r="N144"/>
      <c r="O144"/>
      <c r="P144"/>
      <c r="Q144" s="9"/>
      <c r="R144"/>
      <c r="S144" s="9"/>
      <c r="T144"/>
      <c r="U144"/>
    </row>
    <row r="145" spans="8:21" x14ac:dyDescent="0.25">
      <c r="H145"/>
      <c r="I145" s="21"/>
      <c r="J145"/>
      <c r="K145"/>
      <c r="L145"/>
      <c r="M145"/>
      <c r="N145"/>
      <c r="O145"/>
      <c r="P145"/>
      <c r="Q145" s="9"/>
      <c r="R145"/>
      <c r="S145" s="9"/>
      <c r="T145"/>
      <c r="U145"/>
    </row>
    <row r="146" spans="8:21" x14ac:dyDescent="0.25">
      <c r="H146"/>
      <c r="I146" s="21"/>
      <c r="J146"/>
      <c r="K146"/>
      <c r="L146"/>
      <c r="M146"/>
      <c r="N146"/>
      <c r="O146"/>
      <c r="P146"/>
      <c r="Q146" s="9"/>
      <c r="R146"/>
      <c r="S146" s="9"/>
      <c r="T146"/>
      <c r="U146"/>
    </row>
    <row r="147" spans="8:21" x14ac:dyDescent="0.25">
      <c r="H147"/>
      <c r="I147" s="21"/>
      <c r="J147"/>
      <c r="K147"/>
      <c r="L147"/>
      <c r="M147"/>
      <c r="N147"/>
      <c r="O147"/>
      <c r="P147"/>
      <c r="Q147" s="9"/>
      <c r="R147"/>
      <c r="S147" s="9"/>
      <c r="T147"/>
      <c r="U147"/>
    </row>
    <row r="148" spans="8:21" x14ac:dyDescent="0.25">
      <c r="H148"/>
      <c r="I148" s="21"/>
      <c r="J148"/>
      <c r="K148"/>
      <c r="L148"/>
      <c r="M148"/>
      <c r="N148"/>
      <c r="O148"/>
      <c r="P148"/>
      <c r="Q148" s="9"/>
      <c r="R148"/>
      <c r="S148" s="9"/>
      <c r="T148"/>
      <c r="U148"/>
    </row>
    <row r="149" spans="8:21" x14ac:dyDescent="0.25">
      <c r="H149"/>
      <c r="I149" s="21"/>
      <c r="J149"/>
      <c r="K149"/>
      <c r="L149"/>
      <c r="M149"/>
      <c r="N149"/>
      <c r="O149"/>
      <c r="P149"/>
      <c r="Q149" s="9"/>
      <c r="R149"/>
      <c r="S149" s="9"/>
      <c r="T149"/>
      <c r="U149"/>
    </row>
    <row r="150" spans="8:21" x14ac:dyDescent="0.25">
      <c r="H150"/>
      <c r="I150" s="21"/>
      <c r="J150"/>
      <c r="K150"/>
      <c r="L150"/>
      <c r="M150"/>
      <c r="N150"/>
      <c r="O150"/>
      <c r="P150"/>
      <c r="Q150" s="9"/>
      <c r="R150"/>
      <c r="S150" s="9"/>
      <c r="T150"/>
      <c r="U150"/>
    </row>
    <row r="151" spans="8:21" x14ac:dyDescent="0.25">
      <c r="H151"/>
      <c r="I151" s="21"/>
      <c r="J151"/>
      <c r="K151"/>
      <c r="L151"/>
      <c r="M151"/>
      <c r="N151"/>
      <c r="O151"/>
      <c r="P151"/>
      <c r="Q151" s="9"/>
      <c r="R151"/>
      <c r="S151" s="9"/>
      <c r="T151"/>
      <c r="U151"/>
    </row>
    <row r="152" spans="8:21" x14ac:dyDescent="0.25">
      <c r="H152"/>
      <c r="I152" s="21"/>
      <c r="J152"/>
      <c r="K152"/>
      <c r="L152"/>
      <c r="M152"/>
      <c r="N152"/>
      <c r="O152"/>
      <c r="P152"/>
      <c r="Q152" s="9"/>
      <c r="R152"/>
      <c r="S152" s="9"/>
      <c r="T152"/>
      <c r="U152"/>
    </row>
    <row r="153" spans="8:21" x14ac:dyDescent="0.25">
      <c r="H153"/>
      <c r="I153" s="21"/>
      <c r="J153"/>
      <c r="K153"/>
      <c r="L153"/>
      <c r="M153"/>
      <c r="N153"/>
      <c r="O153"/>
      <c r="P153"/>
      <c r="Q153" s="9"/>
      <c r="R153"/>
      <c r="S153" s="9"/>
      <c r="T153"/>
      <c r="U153"/>
    </row>
    <row r="154" spans="8:21" x14ac:dyDescent="0.25">
      <c r="H154"/>
      <c r="I154" s="21"/>
      <c r="J154"/>
      <c r="K154"/>
      <c r="L154"/>
      <c r="M154"/>
      <c r="N154"/>
      <c r="O154"/>
      <c r="P154"/>
      <c r="Q154" s="9"/>
      <c r="R154"/>
      <c r="S154" s="9"/>
      <c r="T154"/>
      <c r="U154"/>
    </row>
    <row r="155" spans="8:21" x14ac:dyDescent="0.25">
      <c r="H155"/>
      <c r="I155" s="21"/>
      <c r="J155"/>
      <c r="K155"/>
      <c r="L155"/>
      <c r="M155"/>
      <c r="N155"/>
      <c r="O155"/>
      <c r="P155"/>
      <c r="Q155" s="9"/>
      <c r="R155"/>
      <c r="S155" s="9"/>
      <c r="T155"/>
      <c r="U155"/>
    </row>
    <row r="156" spans="8:21" x14ac:dyDescent="0.25">
      <c r="H156"/>
      <c r="I156" s="21"/>
      <c r="J156"/>
      <c r="K156"/>
      <c r="L156"/>
      <c r="M156"/>
      <c r="N156"/>
      <c r="O156"/>
      <c r="P156"/>
      <c r="Q156" s="9"/>
      <c r="R156"/>
      <c r="S156" s="9"/>
      <c r="T156"/>
      <c r="U156"/>
    </row>
    <row r="157" spans="8:21" x14ac:dyDescent="0.25">
      <c r="H157"/>
      <c r="I157" s="21"/>
      <c r="J157"/>
      <c r="K157"/>
      <c r="L157"/>
      <c r="M157"/>
      <c r="N157"/>
      <c r="O157"/>
      <c r="P157"/>
      <c r="Q157" s="9"/>
      <c r="R157"/>
      <c r="S157" s="9"/>
      <c r="T157"/>
      <c r="U157"/>
    </row>
    <row r="158" spans="8:21" x14ac:dyDescent="0.25">
      <c r="H158"/>
      <c r="I158" s="21"/>
      <c r="J158"/>
      <c r="K158"/>
      <c r="L158"/>
      <c r="M158"/>
      <c r="N158"/>
      <c r="O158"/>
      <c r="P158"/>
      <c r="Q158" s="9"/>
      <c r="R158"/>
      <c r="S158" s="9"/>
      <c r="T158"/>
      <c r="U158"/>
    </row>
    <row r="159" spans="8:21" x14ac:dyDescent="0.25">
      <c r="H159"/>
      <c r="I159" s="21"/>
      <c r="J159"/>
      <c r="K159"/>
      <c r="L159"/>
      <c r="M159"/>
      <c r="N159"/>
      <c r="O159"/>
      <c r="P159"/>
      <c r="Q159" s="9"/>
      <c r="R159"/>
      <c r="S159" s="9"/>
      <c r="T159"/>
      <c r="U159"/>
    </row>
    <row r="160" spans="8:21" x14ac:dyDescent="0.25">
      <c r="H160"/>
      <c r="I160" s="21"/>
      <c r="J160"/>
      <c r="K160"/>
      <c r="L160"/>
      <c r="M160"/>
      <c r="N160"/>
      <c r="O160"/>
      <c r="P160"/>
      <c r="Q160" s="9"/>
      <c r="R160"/>
      <c r="S160" s="9"/>
      <c r="T160"/>
      <c r="U160"/>
    </row>
    <row r="161" spans="8:21" x14ac:dyDescent="0.25">
      <c r="H161"/>
      <c r="I161" s="21"/>
      <c r="J161"/>
      <c r="K161"/>
      <c r="L161"/>
      <c r="M161"/>
      <c r="N161"/>
      <c r="O161"/>
      <c r="P161"/>
      <c r="Q161" s="9"/>
      <c r="R161"/>
      <c r="S161" s="9"/>
      <c r="T161"/>
      <c r="U161"/>
    </row>
    <row r="162" spans="8:21" x14ac:dyDescent="0.25">
      <c r="H162"/>
      <c r="I162" s="21"/>
      <c r="J162"/>
      <c r="K162"/>
      <c r="L162"/>
      <c r="M162"/>
      <c r="N162"/>
      <c r="O162"/>
      <c r="P162"/>
      <c r="Q162" s="9"/>
      <c r="R162"/>
      <c r="S162" s="9"/>
      <c r="T162"/>
      <c r="U162"/>
    </row>
    <row r="163" spans="8:21" x14ac:dyDescent="0.25">
      <c r="H163"/>
      <c r="I163" s="21"/>
      <c r="J163"/>
      <c r="K163"/>
      <c r="L163"/>
      <c r="M163"/>
      <c r="N163"/>
      <c r="O163"/>
      <c r="P163"/>
      <c r="Q163" s="9"/>
      <c r="R163"/>
      <c r="S163" s="9"/>
      <c r="T163"/>
      <c r="U163"/>
    </row>
    <row r="164" spans="8:21" x14ac:dyDescent="0.25">
      <c r="H164"/>
      <c r="I164" s="21"/>
      <c r="J164"/>
      <c r="K164"/>
      <c r="L164"/>
      <c r="M164"/>
      <c r="N164"/>
      <c r="O164"/>
      <c r="P164"/>
      <c r="Q164" s="9"/>
      <c r="R164"/>
      <c r="S164" s="9"/>
      <c r="T164"/>
      <c r="U164"/>
    </row>
    <row r="165" spans="8:21" x14ac:dyDescent="0.25">
      <c r="H165"/>
      <c r="I165" s="21"/>
      <c r="J165"/>
      <c r="K165"/>
      <c r="L165"/>
      <c r="M165"/>
      <c r="N165"/>
      <c r="O165"/>
      <c r="P165"/>
      <c r="Q165" s="9"/>
      <c r="R165"/>
      <c r="S165" s="9"/>
      <c r="T165"/>
      <c r="U165"/>
    </row>
    <row r="166" spans="8:21" x14ac:dyDescent="0.25">
      <c r="H166"/>
      <c r="I166" s="21"/>
      <c r="J166"/>
      <c r="K166"/>
      <c r="L166"/>
      <c r="M166"/>
      <c r="N166"/>
      <c r="O166"/>
      <c r="P166"/>
      <c r="Q166" s="9"/>
      <c r="R166"/>
      <c r="S166" s="9"/>
      <c r="T166"/>
      <c r="U166"/>
    </row>
    <row r="167" spans="8:21" x14ac:dyDescent="0.25">
      <c r="H167"/>
      <c r="I167" s="21"/>
      <c r="J167"/>
      <c r="K167"/>
      <c r="L167"/>
      <c r="M167"/>
      <c r="N167"/>
      <c r="O167"/>
      <c r="P167"/>
      <c r="Q167" s="9"/>
      <c r="R167"/>
      <c r="S167" s="9"/>
      <c r="T167"/>
      <c r="U167"/>
    </row>
    <row r="168" spans="8:21" x14ac:dyDescent="0.25">
      <c r="H168"/>
      <c r="I168" s="21"/>
      <c r="J168"/>
      <c r="K168"/>
      <c r="L168"/>
      <c r="M168"/>
      <c r="N168"/>
      <c r="O168"/>
      <c r="P168"/>
      <c r="Q168" s="9"/>
      <c r="R168"/>
      <c r="S168" s="9"/>
      <c r="T168"/>
      <c r="U168"/>
    </row>
    <row r="169" spans="8:21" x14ac:dyDescent="0.25">
      <c r="H169"/>
      <c r="I169" s="21"/>
      <c r="J169"/>
      <c r="K169"/>
      <c r="L169"/>
      <c r="M169"/>
      <c r="N169"/>
      <c r="O169"/>
      <c r="P169"/>
      <c r="Q169" s="9"/>
      <c r="R169"/>
      <c r="S169" s="9"/>
      <c r="T169"/>
      <c r="U169"/>
    </row>
    <row r="170" spans="8:21" x14ac:dyDescent="0.25">
      <c r="H170"/>
      <c r="I170" s="21"/>
      <c r="J170"/>
      <c r="K170"/>
      <c r="L170"/>
      <c r="M170"/>
      <c r="N170"/>
      <c r="O170"/>
      <c r="P170"/>
      <c r="Q170" s="9"/>
      <c r="R170"/>
      <c r="S170" s="9"/>
      <c r="T170"/>
      <c r="U170"/>
    </row>
    <row r="171" spans="8:21" x14ac:dyDescent="0.25">
      <c r="H171"/>
      <c r="I171" s="21"/>
      <c r="J171"/>
      <c r="K171"/>
      <c r="L171"/>
      <c r="M171"/>
      <c r="N171"/>
      <c r="O171"/>
      <c r="P171"/>
      <c r="Q171" s="9"/>
      <c r="R171"/>
      <c r="S171" s="9"/>
      <c r="T171"/>
      <c r="U171"/>
    </row>
    <row r="172" spans="8:21" x14ac:dyDescent="0.25">
      <c r="H172"/>
      <c r="I172" s="21"/>
      <c r="J172"/>
      <c r="K172"/>
      <c r="L172"/>
      <c r="M172"/>
      <c r="N172"/>
      <c r="O172"/>
      <c r="P172"/>
      <c r="Q172" s="9"/>
      <c r="R172"/>
      <c r="S172" s="9"/>
      <c r="T172"/>
      <c r="U172"/>
    </row>
    <row r="173" spans="8:21" x14ac:dyDescent="0.25">
      <c r="H173"/>
      <c r="I173" s="21"/>
      <c r="J173"/>
      <c r="K173"/>
      <c r="L173"/>
      <c r="M173"/>
      <c r="N173"/>
      <c r="O173"/>
      <c r="P173"/>
      <c r="Q173" s="9"/>
      <c r="R173"/>
      <c r="S173" s="9"/>
      <c r="T173"/>
      <c r="U173"/>
    </row>
    <row r="174" spans="8:21" x14ac:dyDescent="0.25">
      <c r="H174"/>
      <c r="I174" s="21"/>
      <c r="J174"/>
      <c r="K174"/>
      <c r="L174"/>
      <c r="M174"/>
      <c r="N174"/>
      <c r="O174"/>
      <c r="P174"/>
      <c r="Q174" s="9"/>
      <c r="R174"/>
      <c r="S174" s="9"/>
      <c r="T174"/>
      <c r="U174"/>
    </row>
    <row r="175" spans="8:21" x14ac:dyDescent="0.25">
      <c r="H175"/>
      <c r="I175" s="21"/>
      <c r="J175"/>
      <c r="K175"/>
      <c r="L175"/>
      <c r="M175"/>
      <c r="N175"/>
      <c r="O175"/>
      <c r="P175"/>
      <c r="Q175" s="9"/>
      <c r="R175"/>
      <c r="S175" s="9"/>
      <c r="T175"/>
      <c r="U175"/>
    </row>
    <row r="176" spans="8:21" x14ac:dyDescent="0.25">
      <c r="H176"/>
      <c r="I176" s="21"/>
      <c r="J176"/>
      <c r="K176"/>
      <c r="L176"/>
      <c r="M176"/>
      <c r="N176"/>
      <c r="O176"/>
      <c r="P176"/>
      <c r="Q176" s="9"/>
      <c r="R176"/>
      <c r="S176" s="9"/>
      <c r="T176"/>
      <c r="U176"/>
    </row>
    <row r="177" spans="8:21" x14ac:dyDescent="0.25">
      <c r="H177"/>
      <c r="I177" s="21"/>
      <c r="J177"/>
      <c r="K177"/>
      <c r="L177"/>
      <c r="M177"/>
      <c r="N177"/>
      <c r="O177"/>
      <c r="P177"/>
      <c r="Q177" s="9"/>
      <c r="R177"/>
      <c r="S177" s="9"/>
      <c r="T177"/>
      <c r="U177"/>
    </row>
    <row r="178" spans="8:21" x14ac:dyDescent="0.25">
      <c r="H178"/>
      <c r="I178" s="21"/>
      <c r="J178"/>
      <c r="K178"/>
      <c r="L178"/>
      <c r="M178"/>
      <c r="N178"/>
      <c r="O178"/>
      <c r="P178"/>
      <c r="Q178" s="9"/>
      <c r="R178"/>
      <c r="S178" s="9"/>
      <c r="T178"/>
      <c r="U178"/>
    </row>
    <row r="179" spans="8:21" x14ac:dyDescent="0.25">
      <c r="H179"/>
      <c r="I179" s="21"/>
      <c r="J179"/>
      <c r="K179"/>
      <c r="L179"/>
      <c r="M179"/>
      <c r="N179"/>
      <c r="O179"/>
      <c r="P179"/>
      <c r="Q179" s="9"/>
      <c r="R179"/>
      <c r="S179" s="9"/>
      <c r="T179"/>
      <c r="U179"/>
    </row>
    <row r="180" spans="8:21" x14ac:dyDescent="0.25">
      <c r="H180"/>
      <c r="I180" s="21"/>
      <c r="J180"/>
      <c r="K180"/>
      <c r="L180"/>
      <c r="M180"/>
      <c r="N180"/>
      <c r="O180"/>
      <c r="P180"/>
      <c r="Q180" s="9"/>
      <c r="R180"/>
      <c r="S180" s="9"/>
      <c r="T180"/>
      <c r="U180"/>
    </row>
    <row r="181" spans="8:21" x14ac:dyDescent="0.25">
      <c r="H181"/>
      <c r="I181" s="21"/>
      <c r="J181"/>
      <c r="K181"/>
      <c r="L181"/>
      <c r="M181"/>
      <c r="N181"/>
      <c r="O181"/>
      <c r="P181"/>
      <c r="Q181" s="9"/>
      <c r="R181"/>
      <c r="S181" s="9"/>
      <c r="T181"/>
      <c r="U181"/>
    </row>
    <row r="182" spans="8:21" x14ac:dyDescent="0.25">
      <c r="H182"/>
      <c r="I182" s="21"/>
      <c r="J182"/>
      <c r="K182"/>
      <c r="L182"/>
      <c r="M182"/>
      <c r="N182"/>
      <c r="O182"/>
      <c r="P182"/>
      <c r="Q182" s="9"/>
      <c r="R182"/>
      <c r="S182" s="9"/>
      <c r="T182"/>
      <c r="U182"/>
    </row>
    <row r="183" spans="8:21" x14ac:dyDescent="0.25">
      <c r="H183"/>
      <c r="I183" s="21"/>
      <c r="J183"/>
      <c r="K183"/>
      <c r="L183"/>
      <c r="M183"/>
      <c r="N183"/>
      <c r="O183"/>
      <c r="P183"/>
      <c r="Q183" s="9"/>
      <c r="R183"/>
      <c r="S183" s="9"/>
      <c r="T183"/>
      <c r="U183"/>
    </row>
    <row r="184" spans="8:21" x14ac:dyDescent="0.25">
      <c r="H184"/>
      <c r="I184" s="21"/>
      <c r="J184"/>
      <c r="K184"/>
      <c r="L184"/>
      <c r="M184"/>
      <c r="N184"/>
      <c r="O184"/>
      <c r="P184"/>
      <c r="Q184" s="9"/>
      <c r="R184"/>
      <c r="S184" s="9"/>
      <c r="T184"/>
      <c r="U184"/>
    </row>
    <row r="185" spans="8:21" x14ac:dyDescent="0.25">
      <c r="H185"/>
      <c r="I185" s="21"/>
      <c r="J185"/>
      <c r="K185"/>
      <c r="L185"/>
      <c r="M185"/>
      <c r="N185"/>
      <c r="O185"/>
      <c r="P185"/>
      <c r="Q185" s="9"/>
      <c r="R185"/>
      <c r="S185" s="9"/>
      <c r="T185"/>
      <c r="U185"/>
    </row>
    <row r="186" spans="8:21" x14ac:dyDescent="0.25">
      <c r="H186"/>
      <c r="I186" s="21"/>
      <c r="J186"/>
      <c r="K186"/>
      <c r="L186"/>
      <c r="M186"/>
      <c r="N186"/>
      <c r="O186"/>
      <c r="P186"/>
      <c r="Q186" s="9"/>
      <c r="R186"/>
      <c r="S186" s="9"/>
      <c r="T186"/>
      <c r="U186"/>
    </row>
    <row r="187" spans="8:21" x14ac:dyDescent="0.25">
      <c r="H187"/>
      <c r="I187" s="21"/>
      <c r="J187"/>
      <c r="K187"/>
      <c r="L187"/>
      <c r="M187"/>
      <c r="N187"/>
      <c r="O187"/>
      <c r="P187"/>
      <c r="Q187" s="9"/>
      <c r="R187"/>
      <c r="S187" s="9"/>
      <c r="T187"/>
      <c r="U187"/>
    </row>
    <row r="188" spans="8:21" x14ac:dyDescent="0.25">
      <c r="H188"/>
      <c r="I188" s="21"/>
      <c r="J188"/>
      <c r="K188"/>
      <c r="L188"/>
      <c r="M188"/>
      <c r="N188"/>
      <c r="O188"/>
      <c r="P188"/>
      <c r="Q188" s="9"/>
      <c r="R188"/>
      <c r="S188" s="9"/>
      <c r="T188"/>
      <c r="U188"/>
    </row>
    <row r="189" spans="8:21" x14ac:dyDescent="0.25">
      <c r="H189"/>
      <c r="I189" s="21"/>
      <c r="J189"/>
      <c r="K189"/>
      <c r="L189"/>
      <c r="M189"/>
      <c r="N189"/>
      <c r="O189"/>
      <c r="P189"/>
      <c r="Q189" s="9"/>
      <c r="R189"/>
      <c r="S189" s="9"/>
      <c r="T189"/>
      <c r="U189"/>
    </row>
    <row r="190" spans="8:21" x14ac:dyDescent="0.25">
      <c r="H190"/>
      <c r="I190" s="21"/>
      <c r="J190"/>
      <c r="K190"/>
      <c r="L190"/>
      <c r="M190"/>
      <c r="N190"/>
      <c r="O190"/>
      <c r="P190"/>
      <c r="Q190" s="9"/>
      <c r="R190"/>
      <c r="S190" s="9"/>
      <c r="T190"/>
      <c r="U190"/>
    </row>
    <row r="191" spans="8:21" x14ac:dyDescent="0.25">
      <c r="H191"/>
      <c r="I191" s="21"/>
      <c r="J191"/>
      <c r="K191"/>
      <c r="L191"/>
      <c r="M191"/>
      <c r="N191"/>
      <c r="O191"/>
      <c r="P191"/>
      <c r="Q191" s="9"/>
      <c r="R191"/>
      <c r="S191" s="9"/>
      <c r="T191"/>
      <c r="U191"/>
    </row>
    <row r="192" spans="8:21" x14ac:dyDescent="0.25">
      <c r="H192"/>
      <c r="I192" s="21"/>
      <c r="J192"/>
      <c r="K192"/>
      <c r="L192"/>
      <c r="M192"/>
      <c r="N192"/>
      <c r="O192"/>
      <c r="P192"/>
      <c r="Q192" s="9"/>
      <c r="R192"/>
      <c r="S192" s="9"/>
      <c r="T192"/>
      <c r="U192"/>
    </row>
    <row r="193" spans="8:21" x14ac:dyDescent="0.25">
      <c r="H193"/>
      <c r="I193" s="21"/>
      <c r="J193"/>
      <c r="K193"/>
      <c r="L193"/>
      <c r="M193"/>
      <c r="N193"/>
      <c r="O193"/>
      <c r="P193"/>
      <c r="Q193" s="9"/>
      <c r="R193"/>
      <c r="S193" s="9"/>
      <c r="T193"/>
      <c r="U193"/>
    </row>
    <row r="194" spans="8:21" x14ac:dyDescent="0.25">
      <c r="H194"/>
      <c r="I194" s="21"/>
      <c r="J194"/>
      <c r="K194"/>
      <c r="L194"/>
      <c r="M194"/>
      <c r="N194"/>
      <c r="O194"/>
      <c r="P194"/>
      <c r="Q194" s="9"/>
      <c r="R194"/>
      <c r="S194" s="9"/>
      <c r="T194"/>
      <c r="U194"/>
    </row>
    <row r="195" spans="8:21" x14ac:dyDescent="0.25">
      <c r="H195"/>
      <c r="I195" s="21"/>
      <c r="J195"/>
      <c r="K195"/>
      <c r="L195"/>
      <c r="M195"/>
      <c r="N195"/>
      <c r="O195"/>
      <c r="P195"/>
      <c r="Q195" s="9"/>
      <c r="R195"/>
      <c r="S195" s="9"/>
      <c r="T195"/>
      <c r="U195"/>
    </row>
    <row r="196" spans="8:21" x14ac:dyDescent="0.25">
      <c r="H196"/>
      <c r="I196" s="21"/>
      <c r="J196"/>
      <c r="K196"/>
      <c r="L196"/>
      <c r="M196"/>
      <c r="N196"/>
      <c r="O196"/>
      <c r="P196"/>
      <c r="Q196" s="9"/>
      <c r="R196"/>
      <c r="S196" s="9"/>
      <c r="T196"/>
      <c r="U196"/>
    </row>
    <row r="197" spans="8:21" x14ac:dyDescent="0.25">
      <c r="H197"/>
      <c r="I197" s="21"/>
      <c r="J197"/>
      <c r="K197"/>
      <c r="L197"/>
      <c r="M197"/>
      <c r="N197"/>
      <c r="O197"/>
      <c r="P197"/>
      <c r="Q197" s="9"/>
      <c r="R197"/>
      <c r="S197" s="9"/>
      <c r="T197"/>
      <c r="U197"/>
    </row>
    <row r="198" spans="8:21" x14ac:dyDescent="0.25">
      <c r="H198"/>
      <c r="I198" s="21"/>
      <c r="J198"/>
      <c r="K198"/>
      <c r="L198"/>
      <c r="M198"/>
      <c r="N198"/>
      <c r="O198"/>
      <c r="P198"/>
      <c r="Q198" s="9"/>
      <c r="R198"/>
      <c r="S198" s="9"/>
      <c r="T198"/>
      <c r="U198"/>
    </row>
    <row r="199" spans="8:21" x14ac:dyDescent="0.25">
      <c r="H199"/>
      <c r="I199" s="21"/>
      <c r="J199"/>
      <c r="K199"/>
      <c r="L199"/>
      <c r="M199"/>
      <c r="N199"/>
      <c r="O199"/>
      <c r="P199"/>
      <c r="Q199" s="9"/>
      <c r="R199"/>
      <c r="S199" s="9"/>
      <c r="T199"/>
      <c r="U199"/>
    </row>
    <row r="200" spans="8:21" x14ac:dyDescent="0.25">
      <c r="H200"/>
      <c r="I200" s="21"/>
      <c r="J200"/>
      <c r="K200"/>
      <c r="L200"/>
      <c r="M200"/>
      <c r="N200"/>
      <c r="O200"/>
      <c r="P200"/>
      <c r="Q200" s="9"/>
      <c r="R200"/>
      <c r="S200" s="9"/>
      <c r="T200"/>
      <c r="U200"/>
    </row>
    <row r="201" spans="8:21" x14ac:dyDescent="0.25">
      <c r="H201"/>
      <c r="I201" s="21"/>
      <c r="J201"/>
      <c r="K201"/>
      <c r="L201"/>
      <c r="M201"/>
      <c r="N201"/>
      <c r="O201"/>
      <c r="P201"/>
      <c r="Q201" s="9"/>
      <c r="R201"/>
      <c r="S201" s="9"/>
      <c r="T201"/>
      <c r="U201"/>
    </row>
    <row r="202" spans="8:21" x14ac:dyDescent="0.25">
      <c r="H202"/>
      <c r="I202" s="21"/>
      <c r="J202"/>
      <c r="K202"/>
      <c r="L202"/>
      <c r="M202"/>
      <c r="N202"/>
      <c r="O202"/>
      <c r="P202"/>
      <c r="Q202" s="9"/>
      <c r="R202"/>
      <c r="S202" s="9"/>
      <c r="T202"/>
      <c r="U202"/>
    </row>
    <row r="203" spans="8:21" x14ac:dyDescent="0.25">
      <c r="H203"/>
      <c r="I203" s="21"/>
      <c r="J203"/>
      <c r="K203"/>
      <c r="L203"/>
      <c r="M203"/>
      <c r="N203"/>
      <c r="O203"/>
      <c r="P203"/>
      <c r="Q203" s="9"/>
      <c r="R203"/>
      <c r="S203" s="9"/>
      <c r="T203"/>
      <c r="U203"/>
    </row>
    <row r="204" spans="8:21" x14ac:dyDescent="0.25">
      <c r="H204"/>
      <c r="I204" s="21"/>
      <c r="J204"/>
      <c r="K204"/>
      <c r="L204"/>
      <c r="M204"/>
      <c r="N204"/>
      <c r="O204"/>
      <c r="P204"/>
      <c r="Q204" s="9"/>
      <c r="R204"/>
      <c r="S204" s="9"/>
      <c r="T204"/>
      <c r="U204"/>
    </row>
    <row r="205" spans="8:21" x14ac:dyDescent="0.25">
      <c r="H205"/>
      <c r="I205" s="21"/>
      <c r="J205"/>
      <c r="K205"/>
      <c r="L205"/>
      <c r="M205"/>
      <c r="N205"/>
      <c r="O205"/>
      <c r="P205"/>
      <c r="Q205" s="9"/>
      <c r="R205"/>
      <c r="S205" s="9"/>
      <c r="T205"/>
      <c r="U205"/>
    </row>
    <row r="206" spans="8:21" x14ac:dyDescent="0.25">
      <c r="H206"/>
      <c r="I206" s="21"/>
      <c r="J206"/>
      <c r="K206"/>
      <c r="L206"/>
      <c r="M206"/>
      <c r="N206"/>
      <c r="O206"/>
      <c r="P206"/>
      <c r="Q206" s="9"/>
      <c r="R206"/>
      <c r="S206" s="9"/>
      <c r="T206"/>
      <c r="U206"/>
    </row>
    <row r="207" spans="8:21" x14ac:dyDescent="0.25">
      <c r="H207"/>
      <c r="I207" s="21"/>
      <c r="J207"/>
      <c r="K207"/>
      <c r="L207"/>
      <c r="M207"/>
      <c r="N207"/>
      <c r="O207"/>
      <c r="P207"/>
      <c r="Q207" s="9"/>
      <c r="R207"/>
      <c r="S207" s="9"/>
      <c r="T207"/>
      <c r="U207"/>
    </row>
    <row r="208" spans="8:21" x14ac:dyDescent="0.25">
      <c r="H208"/>
      <c r="I208" s="21"/>
      <c r="J208"/>
      <c r="K208"/>
      <c r="L208"/>
      <c r="M208"/>
      <c r="N208"/>
      <c r="O208"/>
      <c r="P208"/>
      <c r="Q208" s="9"/>
      <c r="R208"/>
      <c r="S208" s="9"/>
      <c r="T208"/>
      <c r="U208"/>
    </row>
    <row r="209" spans="8:21" x14ac:dyDescent="0.25">
      <c r="H209"/>
      <c r="I209" s="21"/>
      <c r="J209"/>
      <c r="K209"/>
      <c r="L209"/>
      <c r="M209"/>
      <c r="N209"/>
      <c r="O209"/>
      <c r="P209"/>
      <c r="Q209" s="9"/>
      <c r="R209"/>
      <c r="S209" s="9"/>
      <c r="T209"/>
      <c r="U209"/>
    </row>
    <row r="210" spans="8:21" x14ac:dyDescent="0.25">
      <c r="H210"/>
      <c r="I210" s="21"/>
      <c r="J210"/>
      <c r="K210"/>
      <c r="L210"/>
      <c r="M210"/>
      <c r="N210"/>
      <c r="O210"/>
      <c r="P210"/>
      <c r="Q210" s="9"/>
      <c r="R210"/>
      <c r="S210" s="9"/>
      <c r="T210"/>
      <c r="U210"/>
    </row>
    <row r="211" spans="8:21" x14ac:dyDescent="0.25">
      <c r="H211"/>
      <c r="I211" s="21"/>
      <c r="J211"/>
      <c r="K211"/>
      <c r="L211"/>
      <c r="M211"/>
      <c r="N211"/>
      <c r="O211"/>
      <c r="P211"/>
      <c r="Q211" s="9"/>
      <c r="R211"/>
      <c r="S211" s="9"/>
      <c r="T211"/>
      <c r="U211"/>
    </row>
    <row r="212" spans="8:21" x14ac:dyDescent="0.25">
      <c r="H212"/>
      <c r="I212" s="21"/>
      <c r="J212"/>
      <c r="K212"/>
      <c r="L212"/>
      <c r="M212"/>
      <c r="N212"/>
      <c r="O212"/>
      <c r="P212"/>
      <c r="Q212" s="9"/>
      <c r="R212"/>
      <c r="S212" s="9"/>
      <c r="T212"/>
      <c r="U212"/>
    </row>
    <row r="213" spans="8:21" x14ac:dyDescent="0.25">
      <c r="H213"/>
      <c r="I213" s="21"/>
      <c r="J213"/>
      <c r="K213"/>
      <c r="L213"/>
      <c r="M213"/>
      <c r="N213"/>
      <c r="O213"/>
      <c r="P213"/>
      <c r="Q213" s="9"/>
      <c r="R213"/>
      <c r="S213" s="9"/>
      <c r="T213"/>
      <c r="U213"/>
    </row>
    <row r="214" spans="8:21" x14ac:dyDescent="0.25">
      <c r="H214"/>
      <c r="I214" s="21"/>
      <c r="J214"/>
      <c r="K214"/>
      <c r="L214"/>
      <c r="M214"/>
      <c r="N214"/>
      <c r="O214"/>
      <c r="P214"/>
      <c r="Q214" s="9"/>
      <c r="R214"/>
      <c r="S214" s="9"/>
      <c r="T214"/>
      <c r="U214"/>
    </row>
    <row r="215" spans="8:21" x14ac:dyDescent="0.25">
      <c r="H215"/>
      <c r="I215" s="21"/>
      <c r="J215"/>
      <c r="K215"/>
      <c r="L215"/>
      <c r="M215"/>
      <c r="N215"/>
      <c r="O215"/>
      <c r="P215"/>
      <c r="Q215" s="9"/>
      <c r="R215"/>
      <c r="S215" s="9"/>
      <c r="T215"/>
      <c r="U215"/>
    </row>
    <row r="216" spans="8:21" x14ac:dyDescent="0.25">
      <c r="H216"/>
      <c r="I216" s="21"/>
      <c r="J216"/>
      <c r="K216"/>
      <c r="L216"/>
      <c r="M216"/>
      <c r="N216"/>
      <c r="O216"/>
      <c r="P216"/>
      <c r="Q216" s="9"/>
      <c r="R216"/>
      <c r="S216" s="9"/>
      <c r="T216"/>
      <c r="U216"/>
    </row>
    <row r="217" spans="8:21" x14ac:dyDescent="0.25">
      <c r="H217"/>
      <c r="I217" s="21"/>
      <c r="J217"/>
      <c r="K217"/>
      <c r="L217"/>
      <c r="M217"/>
      <c r="N217"/>
      <c r="O217"/>
      <c r="P217"/>
      <c r="Q217" s="9"/>
      <c r="R217"/>
      <c r="S217" s="9"/>
      <c r="T217"/>
      <c r="U217"/>
    </row>
    <row r="218" spans="8:21" x14ac:dyDescent="0.25">
      <c r="H218"/>
      <c r="I218" s="21"/>
      <c r="J218"/>
      <c r="K218"/>
      <c r="L218"/>
      <c r="M218"/>
      <c r="N218"/>
      <c r="O218"/>
      <c r="P218"/>
      <c r="Q218" s="9"/>
      <c r="R218"/>
      <c r="S218" s="9"/>
      <c r="T218"/>
      <c r="U218"/>
    </row>
    <row r="219" spans="8:21" x14ac:dyDescent="0.25">
      <c r="H219"/>
      <c r="I219" s="21"/>
      <c r="J219"/>
      <c r="K219"/>
      <c r="L219"/>
      <c r="M219"/>
      <c r="N219"/>
      <c r="O219"/>
      <c r="P219"/>
      <c r="Q219" s="9"/>
      <c r="R219"/>
      <c r="S219" s="9"/>
      <c r="T219"/>
      <c r="U219"/>
    </row>
    <row r="220" spans="8:21" x14ac:dyDescent="0.25">
      <c r="H220"/>
      <c r="I220" s="21"/>
      <c r="J220"/>
      <c r="K220"/>
      <c r="L220"/>
      <c r="M220"/>
      <c r="N220"/>
      <c r="O220"/>
      <c r="P220"/>
      <c r="Q220" s="9"/>
      <c r="R220"/>
      <c r="S220" s="9"/>
      <c r="T220"/>
      <c r="U220"/>
    </row>
    <row r="221" spans="8:21" x14ac:dyDescent="0.25">
      <c r="H221"/>
      <c r="I221" s="21"/>
      <c r="J221"/>
      <c r="K221"/>
      <c r="L221"/>
      <c r="M221"/>
      <c r="N221"/>
      <c r="O221"/>
      <c r="P221"/>
      <c r="Q221" s="9"/>
      <c r="R221"/>
      <c r="S221" s="9"/>
      <c r="T221"/>
      <c r="U221"/>
    </row>
    <row r="222" spans="8:21" x14ac:dyDescent="0.25">
      <c r="H222"/>
      <c r="I222" s="21"/>
      <c r="J222"/>
      <c r="K222"/>
      <c r="L222"/>
      <c r="M222"/>
      <c r="N222"/>
      <c r="O222"/>
      <c r="P222"/>
      <c r="Q222" s="9"/>
      <c r="R222"/>
      <c r="S222" s="9"/>
      <c r="T222"/>
      <c r="U222"/>
    </row>
    <row r="223" spans="8:21" x14ac:dyDescent="0.25">
      <c r="H223"/>
      <c r="I223" s="21"/>
      <c r="J223"/>
      <c r="K223"/>
      <c r="L223"/>
      <c r="M223"/>
      <c r="N223"/>
      <c r="O223"/>
      <c r="P223"/>
      <c r="Q223" s="9"/>
      <c r="R223"/>
      <c r="S223" s="9"/>
      <c r="T223"/>
      <c r="U223"/>
    </row>
    <row r="224" spans="8:21" x14ac:dyDescent="0.25">
      <c r="H224"/>
      <c r="I224" s="21"/>
      <c r="J224"/>
      <c r="K224"/>
      <c r="L224"/>
      <c r="M224"/>
      <c r="N224"/>
      <c r="O224"/>
      <c r="P224"/>
      <c r="Q224" s="9"/>
      <c r="R224"/>
      <c r="S224" s="9"/>
      <c r="T224"/>
      <c r="U224"/>
    </row>
    <row r="225" spans="8:21" x14ac:dyDescent="0.25">
      <c r="H225"/>
      <c r="I225" s="21"/>
      <c r="J225"/>
      <c r="K225"/>
      <c r="L225"/>
      <c r="M225"/>
      <c r="N225"/>
      <c r="O225"/>
      <c r="P225"/>
      <c r="Q225" s="9"/>
      <c r="R225"/>
      <c r="S225" s="9"/>
      <c r="T225"/>
      <c r="U225"/>
    </row>
    <row r="226" spans="8:21" x14ac:dyDescent="0.25">
      <c r="H226"/>
      <c r="I226" s="21"/>
      <c r="J226"/>
      <c r="K226"/>
      <c r="L226"/>
      <c r="M226"/>
      <c r="N226"/>
      <c r="O226"/>
      <c r="P226"/>
      <c r="Q226" s="9"/>
      <c r="R226"/>
      <c r="S226" s="9"/>
      <c r="T226"/>
      <c r="U226"/>
    </row>
    <row r="227" spans="8:21" x14ac:dyDescent="0.25">
      <c r="H227"/>
      <c r="I227" s="21"/>
      <c r="J227"/>
      <c r="K227"/>
      <c r="L227"/>
      <c r="M227"/>
      <c r="N227"/>
      <c r="O227"/>
      <c r="P227"/>
      <c r="Q227" s="9"/>
      <c r="R227"/>
      <c r="S227" s="9"/>
      <c r="T227"/>
      <c r="U227"/>
    </row>
    <row r="228" spans="8:21" x14ac:dyDescent="0.25">
      <c r="H228"/>
      <c r="I228" s="21"/>
      <c r="J228"/>
      <c r="K228"/>
      <c r="L228"/>
      <c r="M228"/>
      <c r="N228"/>
      <c r="O228"/>
      <c r="P228"/>
      <c r="Q228" s="9"/>
      <c r="R228"/>
      <c r="S228" s="9"/>
      <c r="T228"/>
      <c r="U228"/>
    </row>
    <row r="229" spans="8:21" x14ac:dyDescent="0.25">
      <c r="H229"/>
      <c r="I229" s="21"/>
      <c r="J229"/>
      <c r="K229"/>
      <c r="L229"/>
      <c r="M229"/>
      <c r="N229"/>
      <c r="O229"/>
      <c r="P229"/>
      <c r="Q229" s="9"/>
      <c r="R229"/>
      <c r="S229" s="9"/>
      <c r="T229"/>
      <c r="U229"/>
    </row>
    <row r="230" spans="8:21" x14ac:dyDescent="0.25">
      <c r="H230"/>
      <c r="I230" s="21"/>
      <c r="J230"/>
      <c r="K230"/>
      <c r="L230"/>
      <c r="M230"/>
      <c r="N230"/>
      <c r="O230"/>
      <c r="P230"/>
      <c r="Q230" s="9"/>
      <c r="R230"/>
      <c r="S230" s="9"/>
      <c r="T230"/>
      <c r="U230"/>
    </row>
    <row r="231" spans="8:21" x14ac:dyDescent="0.25">
      <c r="H231"/>
      <c r="I231" s="21"/>
      <c r="J231"/>
      <c r="K231"/>
      <c r="L231"/>
      <c r="M231"/>
      <c r="N231"/>
      <c r="O231"/>
      <c r="P231"/>
      <c r="Q231" s="9"/>
      <c r="R231"/>
      <c r="S231" s="9"/>
      <c r="T231"/>
      <c r="U231"/>
    </row>
    <row r="232" spans="8:21" x14ac:dyDescent="0.25">
      <c r="H232"/>
      <c r="I232" s="21"/>
      <c r="J232"/>
      <c r="K232"/>
      <c r="L232"/>
      <c r="M232"/>
      <c r="N232"/>
      <c r="O232"/>
      <c r="P232"/>
      <c r="Q232" s="9"/>
      <c r="R232"/>
      <c r="S232" s="9"/>
      <c r="T232"/>
      <c r="U232"/>
    </row>
    <row r="233" spans="8:21" x14ac:dyDescent="0.25">
      <c r="H233"/>
      <c r="I233" s="21"/>
      <c r="J233"/>
      <c r="K233"/>
      <c r="L233"/>
      <c r="M233"/>
      <c r="N233"/>
      <c r="O233"/>
      <c r="P233"/>
      <c r="Q233" s="9"/>
      <c r="R233"/>
      <c r="S233" s="9"/>
      <c r="T233"/>
      <c r="U233"/>
    </row>
    <row r="234" spans="8:21" x14ac:dyDescent="0.25">
      <c r="H234"/>
      <c r="I234" s="21"/>
      <c r="J234"/>
      <c r="K234"/>
      <c r="L234"/>
      <c r="M234"/>
      <c r="N234"/>
      <c r="O234"/>
      <c r="P234"/>
      <c r="Q234" s="9"/>
      <c r="R234"/>
      <c r="S234" s="9"/>
      <c r="T234"/>
      <c r="U234"/>
    </row>
    <row r="235" spans="8:21" x14ac:dyDescent="0.25">
      <c r="H235"/>
      <c r="I235" s="21"/>
      <c r="J235"/>
      <c r="K235"/>
      <c r="L235"/>
      <c r="M235"/>
      <c r="N235"/>
      <c r="O235"/>
      <c r="P235"/>
      <c r="Q235" s="9"/>
      <c r="R235"/>
      <c r="S235" s="9"/>
      <c r="T235"/>
      <c r="U235"/>
    </row>
    <row r="236" spans="8:21" x14ac:dyDescent="0.25">
      <c r="H236"/>
      <c r="I236" s="21"/>
      <c r="J236"/>
      <c r="K236"/>
      <c r="L236"/>
      <c r="M236"/>
      <c r="N236"/>
      <c r="O236"/>
      <c r="P236"/>
      <c r="Q236" s="9"/>
      <c r="R236"/>
      <c r="S236" s="9"/>
      <c r="T236"/>
      <c r="U236"/>
    </row>
    <row r="237" spans="8:21" x14ac:dyDescent="0.25">
      <c r="H237"/>
      <c r="I237" s="21"/>
      <c r="J237"/>
      <c r="K237"/>
      <c r="L237"/>
      <c r="M237"/>
      <c r="N237"/>
      <c r="O237"/>
      <c r="P237"/>
      <c r="Q237" s="9"/>
      <c r="R237"/>
      <c r="S237" s="9"/>
      <c r="T237"/>
      <c r="U237"/>
    </row>
    <row r="238" spans="8:21" x14ac:dyDescent="0.25">
      <c r="H238"/>
      <c r="I238" s="21"/>
      <c r="J238"/>
      <c r="K238"/>
      <c r="L238"/>
      <c r="M238"/>
      <c r="N238"/>
      <c r="O238"/>
      <c r="P238"/>
      <c r="Q238" s="9"/>
      <c r="R238"/>
      <c r="S238" s="9"/>
      <c r="T238"/>
      <c r="U238"/>
    </row>
    <row r="239" spans="8:21" x14ac:dyDescent="0.25">
      <c r="H239"/>
      <c r="I239" s="21"/>
      <c r="J239"/>
      <c r="K239"/>
      <c r="L239"/>
      <c r="M239"/>
      <c r="N239"/>
      <c r="O239"/>
      <c r="P239"/>
      <c r="Q239" s="9"/>
      <c r="R239"/>
      <c r="S239" s="9"/>
      <c r="T239"/>
      <c r="U239"/>
    </row>
    <row r="240" spans="8:21" x14ac:dyDescent="0.25">
      <c r="H240"/>
      <c r="I240" s="21"/>
      <c r="J240"/>
      <c r="K240"/>
      <c r="L240"/>
      <c r="M240"/>
      <c r="N240"/>
      <c r="O240"/>
      <c r="P240"/>
      <c r="Q240" s="9"/>
      <c r="R240"/>
      <c r="S240" s="9"/>
      <c r="T240"/>
      <c r="U240"/>
    </row>
    <row r="241" spans="8:21" x14ac:dyDescent="0.25">
      <c r="H241"/>
      <c r="I241" s="21"/>
      <c r="J241"/>
      <c r="K241"/>
      <c r="L241"/>
      <c r="M241"/>
      <c r="N241"/>
      <c r="O241"/>
      <c r="P241"/>
      <c r="Q241" s="9"/>
      <c r="R241"/>
      <c r="S241" s="9"/>
      <c r="T241"/>
      <c r="U241"/>
    </row>
    <row r="242" spans="8:21" x14ac:dyDescent="0.25">
      <c r="H242"/>
      <c r="I242" s="21"/>
      <c r="J242"/>
      <c r="K242"/>
      <c r="L242"/>
      <c r="M242"/>
      <c r="N242"/>
      <c r="O242"/>
      <c r="P242"/>
      <c r="Q242" s="9"/>
      <c r="R242"/>
      <c r="S242" s="9"/>
      <c r="T242"/>
      <c r="U242"/>
    </row>
    <row r="243" spans="8:21" x14ac:dyDescent="0.25">
      <c r="H243"/>
      <c r="I243" s="21"/>
      <c r="J243"/>
      <c r="K243"/>
      <c r="L243"/>
      <c r="M243"/>
      <c r="N243"/>
      <c r="O243"/>
      <c r="P243"/>
      <c r="Q243" s="9"/>
      <c r="R243"/>
      <c r="S243" s="9"/>
      <c r="T243"/>
      <c r="U243"/>
    </row>
    <row r="244" spans="8:21" x14ac:dyDescent="0.25">
      <c r="H244"/>
      <c r="I244" s="21"/>
      <c r="J244"/>
      <c r="K244"/>
      <c r="L244"/>
      <c r="M244"/>
      <c r="N244"/>
      <c r="O244"/>
      <c r="P244"/>
      <c r="Q244" s="9"/>
      <c r="R244"/>
      <c r="S244" s="9"/>
      <c r="T244"/>
      <c r="U244"/>
    </row>
    <row r="245" spans="8:21" x14ac:dyDescent="0.25">
      <c r="H245"/>
      <c r="I245" s="21"/>
      <c r="J245"/>
      <c r="K245"/>
      <c r="L245"/>
      <c r="M245"/>
      <c r="N245"/>
      <c r="O245"/>
      <c r="P245"/>
      <c r="Q245" s="9"/>
      <c r="R245"/>
      <c r="S245" s="9"/>
      <c r="T245"/>
      <c r="U245"/>
    </row>
    <row r="246" spans="8:21" x14ac:dyDescent="0.25">
      <c r="H246"/>
      <c r="I246" s="21"/>
      <c r="J246"/>
      <c r="K246"/>
      <c r="L246"/>
      <c r="M246"/>
      <c r="N246"/>
      <c r="O246"/>
      <c r="P246"/>
      <c r="Q246" s="9"/>
      <c r="R246"/>
      <c r="S246" s="9"/>
      <c r="T246"/>
      <c r="U246"/>
    </row>
    <row r="247" spans="8:21" x14ac:dyDescent="0.25">
      <c r="H247"/>
      <c r="I247" s="21"/>
      <c r="J247"/>
      <c r="K247"/>
      <c r="L247"/>
      <c r="M247"/>
      <c r="N247"/>
      <c r="O247"/>
      <c r="P247"/>
      <c r="Q247" s="9"/>
      <c r="R247"/>
      <c r="S247" s="9"/>
      <c r="T247"/>
      <c r="U247"/>
    </row>
    <row r="248" spans="8:21" x14ac:dyDescent="0.25">
      <c r="H248"/>
      <c r="I248" s="21"/>
      <c r="J248"/>
      <c r="K248"/>
      <c r="L248"/>
      <c r="M248"/>
      <c r="N248"/>
      <c r="O248"/>
      <c r="P248"/>
      <c r="Q248" s="9"/>
      <c r="R248"/>
      <c r="S248" s="9"/>
      <c r="T248"/>
      <c r="U248"/>
    </row>
    <row r="249" spans="8:21" x14ac:dyDescent="0.25">
      <c r="H249"/>
      <c r="I249" s="21"/>
      <c r="J249"/>
      <c r="K249"/>
      <c r="L249"/>
      <c r="M249"/>
      <c r="N249"/>
      <c r="O249"/>
      <c r="P249"/>
      <c r="Q249" s="9"/>
      <c r="R249"/>
      <c r="S249" s="9"/>
      <c r="T249"/>
      <c r="U249"/>
    </row>
    <row r="250" spans="8:21" x14ac:dyDescent="0.25">
      <c r="H250"/>
      <c r="I250" s="21"/>
      <c r="J250"/>
      <c r="K250"/>
      <c r="L250"/>
      <c r="M250"/>
      <c r="N250"/>
      <c r="O250"/>
      <c r="P250"/>
      <c r="Q250" s="9"/>
      <c r="R250"/>
      <c r="S250" s="9"/>
      <c r="T250"/>
      <c r="U250"/>
    </row>
    <row r="251" spans="8:21" x14ac:dyDescent="0.25">
      <c r="H251"/>
      <c r="I251" s="21"/>
      <c r="J251"/>
      <c r="K251"/>
      <c r="L251"/>
      <c r="M251"/>
      <c r="N251"/>
      <c r="O251"/>
      <c r="P251"/>
      <c r="Q251" s="9"/>
      <c r="R251"/>
      <c r="S251" s="9"/>
      <c r="T251"/>
      <c r="U251"/>
    </row>
    <row r="252" spans="8:21" x14ac:dyDescent="0.25">
      <c r="H252"/>
      <c r="I252" s="21"/>
      <c r="J252"/>
      <c r="K252"/>
      <c r="L252"/>
      <c r="M252"/>
      <c r="N252"/>
      <c r="O252"/>
      <c r="P252"/>
      <c r="Q252" s="9"/>
      <c r="R252"/>
      <c r="S252" s="9"/>
      <c r="T252"/>
      <c r="U252"/>
    </row>
    <row r="253" spans="8:21" x14ac:dyDescent="0.25">
      <c r="H253"/>
      <c r="I253" s="21"/>
      <c r="J253"/>
      <c r="K253"/>
      <c r="L253"/>
      <c r="M253"/>
      <c r="N253"/>
      <c r="O253"/>
      <c r="P253"/>
      <c r="Q253" s="9"/>
      <c r="R253"/>
      <c r="S253" s="9"/>
      <c r="T253"/>
      <c r="U253"/>
    </row>
    <row r="254" spans="8:21" x14ac:dyDescent="0.25">
      <c r="H254"/>
      <c r="I254" s="21"/>
      <c r="J254"/>
      <c r="K254"/>
      <c r="L254"/>
      <c r="M254"/>
      <c r="N254"/>
      <c r="O254"/>
      <c r="P254"/>
      <c r="Q254" s="9"/>
      <c r="R254"/>
      <c r="S254" s="9"/>
      <c r="T254"/>
      <c r="U254"/>
    </row>
    <row r="255" spans="8:21" x14ac:dyDescent="0.25">
      <c r="H255"/>
      <c r="I255" s="21"/>
      <c r="J255"/>
      <c r="K255"/>
      <c r="L255"/>
      <c r="M255"/>
      <c r="N255"/>
      <c r="O255"/>
      <c r="P255"/>
      <c r="Q255" s="9"/>
      <c r="R255"/>
      <c r="S255" s="9"/>
      <c r="T255"/>
      <c r="U255"/>
    </row>
    <row r="256" spans="8:21" x14ac:dyDescent="0.25">
      <c r="H256"/>
      <c r="I256" s="21"/>
      <c r="J256"/>
      <c r="K256"/>
      <c r="L256"/>
      <c r="M256"/>
      <c r="N256"/>
      <c r="O256"/>
      <c r="P256"/>
      <c r="Q256" s="9"/>
      <c r="R256"/>
      <c r="S256" s="9"/>
      <c r="T256"/>
      <c r="U256"/>
    </row>
    <row r="257" spans="8:21" x14ac:dyDescent="0.25">
      <c r="H257"/>
      <c r="I257" s="21"/>
      <c r="J257"/>
      <c r="K257"/>
      <c r="L257"/>
      <c r="M257"/>
      <c r="N257"/>
      <c r="O257"/>
      <c r="P257"/>
      <c r="Q257" s="9"/>
      <c r="R257"/>
      <c r="S257" s="9"/>
      <c r="T257"/>
      <c r="U257"/>
    </row>
    <row r="258" spans="8:21" x14ac:dyDescent="0.25">
      <c r="H258"/>
      <c r="I258" s="21"/>
      <c r="J258"/>
      <c r="K258"/>
      <c r="L258"/>
      <c r="M258"/>
      <c r="N258"/>
      <c r="O258"/>
      <c r="P258"/>
      <c r="Q258" s="9"/>
      <c r="R258"/>
      <c r="S258" s="9"/>
      <c r="T258"/>
      <c r="U258"/>
    </row>
    <row r="259" spans="8:21" x14ac:dyDescent="0.25">
      <c r="H259"/>
      <c r="I259" s="21"/>
      <c r="J259"/>
      <c r="K259"/>
      <c r="L259"/>
      <c r="M259"/>
      <c r="N259"/>
      <c r="O259"/>
      <c r="P259"/>
      <c r="Q259" s="9"/>
      <c r="R259"/>
      <c r="S259" s="9"/>
      <c r="T259"/>
      <c r="U259"/>
    </row>
    <row r="260" spans="8:21" x14ac:dyDescent="0.25">
      <c r="H260"/>
      <c r="I260" s="21"/>
      <c r="J260"/>
      <c r="K260"/>
      <c r="L260"/>
      <c r="M260"/>
      <c r="N260"/>
      <c r="O260"/>
      <c r="P260"/>
      <c r="Q260" s="9"/>
      <c r="R260"/>
      <c r="S260" s="9"/>
      <c r="T260"/>
      <c r="U260"/>
    </row>
    <row r="261" spans="8:21" x14ac:dyDescent="0.25">
      <c r="H261"/>
      <c r="I261" s="21"/>
      <c r="J261"/>
      <c r="K261"/>
      <c r="L261"/>
      <c r="M261"/>
      <c r="N261"/>
      <c r="O261"/>
      <c r="P261"/>
      <c r="Q261" s="9"/>
      <c r="R261"/>
      <c r="S261" s="9"/>
      <c r="T261"/>
      <c r="U261"/>
    </row>
    <row r="262" spans="8:21" x14ac:dyDescent="0.25">
      <c r="H262"/>
      <c r="I262" s="21"/>
      <c r="J262"/>
      <c r="K262"/>
      <c r="L262"/>
      <c r="M262"/>
      <c r="N262"/>
      <c r="O262"/>
      <c r="P262"/>
      <c r="Q262" s="9"/>
      <c r="R262"/>
      <c r="S262" s="9"/>
      <c r="T262"/>
      <c r="U262"/>
    </row>
    <row r="263" spans="8:21" x14ac:dyDescent="0.25">
      <c r="H263"/>
      <c r="I263" s="21"/>
      <c r="J263"/>
      <c r="K263"/>
      <c r="L263"/>
      <c r="M263"/>
      <c r="N263"/>
      <c r="O263"/>
      <c r="P263"/>
      <c r="Q263" s="9"/>
      <c r="R263"/>
      <c r="S263" s="9"/>
      <c r="T263"/>
      <c r="U263"/>
    </row>
    <row r="264" spans="8:21" x14ac:dyDescent="0.25">
      <c r="H264"/>
      <c r="I264" s="21"/>
      <c r="J264"/>
      <c r="K264"/>
      <c r="L264"/>
      <c r="M264"/>
      <c r="N264"/>
      <c r="O264"/>
      <c r="P264"/>
      <c r="Q264" s="9"/>
      <c r="R264"/>
      <c r="S264" s="9"/>
      <c r="T264"/>
      <c r="U264"/>
    </row>
    <row r="265" spans="8:21" x14ac:dyDescent="0.25">
      <c r="H265"/>
      <c r="I265" s="21"/>
      <c r="J265"/>
      <c r="K265"/>
      <c r="L265"/>
      <c r="M265"/>
      <c r="N265"/>
      <c r="O265"/>
      <c r="P265"/>
      <c r="Q265" s="9"/>
      <c r="R265"/>
      <c r="S265" s="9"/>
      <c r="T265"/>
      <c r="U265"/>
    </row>
    <row r="266" spans="8:21" x14ac:dyDescent="0.25">
      <c r="H266"/>
      <c r="I266" s="21"/>
      <c r="J266"/>
      <c r="K266"/>
      <c r="L266"/>
      <c r="M266"/>
      <c r="N266"/>
      <c r="O266"/>
      <c r="P266"/>
      <c r="Q266" s="9"/>
      <c r="R266"/>
      <c r="S266" s="9"/>
      <c r="T266"/>
      <c r="U266"/>
    </row>
    <row r="267" spans="8:21" x14ac:dyDescent="0.25">
      <c r="H267"/>
      <c r="I267" s="21"/>
      <c r="J267"/>
      <c r="K267"/>
      <c r="L267"/>
      <c r="M267"/>
      <c r="N267"/>
      <c r="O267"/>
      <c r="P267"/>
      <c r="Q267" s="9"/>
      <c r="R267"/>
      <c r="S267" s="9"/>
      <c r="T267"/>
      <c r="U267"/>
    </row>
    <row r="268" spans="8:21" x14ac:dyDescent="0.25">
      <c r="H268"/>
      <c r="I268" s="21"/>
      <c r="J268"/>
      <c r="K268"/>
      <c r="L268"/>
      <c r="M268"/>
      <c r="N268"/>
      <c r="O268"/>
      <c r="P268"/>
      <c r="Q268" s="9"/>
      <c r="R268"/>
      <c r="S268" s="9"/>
      <c r="T268"/>
      <c r="U268"/>
    </row>
    <row r="269" spans="8:21" x14ac:dyDescent="0.25">
      <c r="H269"/>
      <c r="I269" s="21"/>
      <c r="J269"/>
      <c r="K269"/>
      <c r="L269"/>
      <c r="M269"/>
      <c r="N269"/>
      <c r="O269"/>
      <c r="P269"/>
      <c r="Q269" s="9"/>
      <c r="R269"/>
      <c r="S269" s="9"/>
      <c r="T269"/>
      <c r="U269"/>
    </row>
    <row r="270" spans="8:21" x14ac:dyDescent="0.25">
      <c r="H270"/>
      <c r="I270" s="21"/>
      <c r="J270"/>
      <c r="K270"/>
      <c r="L270"/>
      <c r="M270"/>
      <c r="N270"/>
      <c r="O270"/>
      <c r="P270"/>
      <c r="Q270" s="9"/>
      <c r="R270"/>
      <c r="S270" s="9"/>
      <c r="T270"/>
      <c r="U270"/>
    </row>
    <row r="271" spans="8:21" x14ac:dyDescent="0.25">
      <c r="H271"/>
      <c r="I271" s="21"/>
      <c r="J271"/>
      <c r="K271"/>
      <c r="L271"/>
      <c r="M271"/>
      <c r="N271"/>
      <c r="O271"/>
      <c r="P271"/>
      <c r="Q271" s="9"/>
      <c r="R271"/>
      <c r="S271" s="9"/>
      <c r="T271"/>
      <c r="U271"/>
    </row>
    <row r="272" spans="8:21" x14ac:dyDescent="0.25">
      <c r="H272"/>
      <c r="I272" s="21"/>
      <c r="J272"/>
      <c r="K272"/>
      <c r="L272"/>
      <c r="M272"/>
      <c r="N272"/>
      <c r="O272"/>
      <c r="P272"/>
      <c r="Q272" s="9"/>
      <c r="R272"/>
      <c r="S272" s="9"/>
      <c r="T272"/>
      <c r="U272"/>
    </row>
    <row r="273" spans="8:21" x14ac:dyDescent="0.25">
      <c r="H273"/>
      <c r="I273" s="21"/>
      <c r="J273"/>
      <c r="K273"/>
      <c r="L273"/>
      <c r="M273"/>
      <c r="N273"/>
      <c r="O273"/>
      <c r="P273"/>
      <c r="Q273" s="9"/>
      <c r="R273"/>
      <c r="S273" s="9"/>
      <c r="T273"/>
      <c r="U273"/>
    </row>
    <row r="274" spans="8:21" x14ac:dyDescent="0.25">
      <c r="H274"/>
      <c r="I274" s="21"/>
      <c r="J274"/>
      <c r="K274"/>
      <c r="L274"/>
      <c r="M274"/>
      <c r="N274"/>
      <c r="O274"/>
      <c r="P274"/>
      <c r="Q274" s="9"/>
      <c r="R274"/>
      <c r="S274" s="9"/>
      <c r="T274"/>
      <c r="U274"/>
    </row>
    <row r="275" spans="8:21" x14ac:dyDescent="0.25">
      <c r="H275"/>
      <c r="I275" s="21"/>
      <c r="J275"/>
      <c r="K275"/>
      <c r="L275"/>
      <c r="M275"/>
      <c r="N275"/>
      <c r="O275"/>
      <c r="P275"/>
      <c r="Q275" s="9"/>
      <c r="R275"/>
      <c r="S275" s="9"/>
      <c r="T275"/>
      <c r="U275"/>
    </row>
  </sheetData>
  <sheetProtection selectLockedCells="1" selectUnlockedCells="1"/>
  <sortState xmlns:xlrd2="http://schemas.microsoft.com/office/spreadsheetml/2017/richdata2" ref="A3:U275">
    <sortCondition descending="1" ref="U2:U275"/>
  </sortState>
  <conditionalFormatting sqref="E1 E28:E31 E112:E65357">
    <cfRule type="expression" dxfId="2" priority="2" stopIfTrue="1">
      <formula>NOT(ISERROR(SEARCH("F",E1)))</formula>
    </cfRule>
  </conditionalFormatting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98"/>
  <sheetViews>
    <sheetView workbookViewId="0">
      <selection activeCell="A5" sqref="A5:E6"/>
    </sheetView>
  </sheetViews>
  <sheetFormatPr defaultColWidth="11.5546875" defaultRowHeight="13.2" x14ac:dyDescent="0.25"/>
  <cols>
    <col min="1" max="1" width="19.6640625" style="1" bestFit="1" customWidth="1"/>
    <col min="2" max="2" width="12.5546875" bestFit="1" customWidth="1"/>
    <col min="3" max="3" width="4.33203125" style="2" bestFit="1" customWidth="1"/>
    <col min="4" max="4" width="10.33203125" style="6" bestFit="1" customWidth="1"/>
    <col min="5" max="5" width="9.6640625" style="1" bestFit="1" customWidth="1"/>
    <col min="6" max="6" width="5.109375" style="1" bestFit="1" customWidth="1"/>
    <col min="7" max="16384" width="11.5546875" style="1"/>
  </cols>
  <sheetData>
    <row r="1" spans="1:29" x14ac:dyDescent="0.25">
      <c r="A1" s="3" t="s">
        <v>1</v>
      </c>
      <c r="B1" t="s">
        <v>2</v>
      </c>
      <c r="C1" t="s">
        <v>3</v>
      </c>
      <c r="D1" t="s">
        <v>20</v>
      </c>
      <c r="E1" s="1" t="s">
        <v>152</v>
      </c>
      <c r="F1" s="1" t="s">
        <v>151</v>
      </c>
    </row>
    <row r="2" spans="1:29" s="17" customFormat="1" x14ac:dyDescent="0.25">
      <c r="A2" s="18" t="str">
        <f>'Total Scores'!B73</f>
        <v>Tomie Chase Coleman</v>
      </c>
      <c r="B2" s="18" t="str">
        <f>'Total Scores'!C73</f>
        <v>Hornlake PD</v>
      </c>
      <c r="C2" s="18">
        <f>'Total Scores'!D73</f>
        <v>28</v>
      </c>
      <c r="D2" s="18">
        <f>'Total Scores'!U73</f>
        <v>254</v>
      </c>
      <c r="E2" s="1">
        <f>SUM(D2:D3)</f>
        <v>514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17" customFormat="1" x14ac:dyDescent="0.25">
      <c r="A3" s="18" t="str">
        <f>'Total Scores'!B69</f>
        <v>Justin Allen</v>
      </c>
      <c r="B3" s="18" t="str">
        <f>'Total Scores'!C69</f>
        <v>RCSO</v>
      </c>
      <c r="C3" s="18">
        <f>'Total Scores'!D69</f>
        <v>34</v>
      </c>
      <c r="D3" s="18">
        <f>'Total Scores'!U69</f>
        <v>260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17" customFormat="1" x14ac:dyDescent="0.25">
      <c r="A4" s="18"/>
      <c r="B4" s="18"/>
      <c r="C4" s="18"/>
      <c r="D4" s="1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17" customFormat="1" x14ac:dyDescent="0.25">
      <c r="A5" s="18" t="str">
        <f>'Total Scores'!B40</f>
        <v>Tyler Davis</v>
      </c>
      <c r="B5" s="18" t="str">
        <f>'Total Scores'!C40</f>
        <v>Starkville PD</v>
      </c>
      <c r="C5" s="18">
        <f>'Total Scores'!D40</f>
        <v>35</v>
      </c>
      <c r="D5" s="18">
        <f>'Total Scores'!U40</f>
        <v>307</v>
      </c>
      <c r="E5" s="1">
        <f>SUM(D5:D6)</f>
        <v>608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7" customFormat="1" x14ac:dyDescent="0.25">
      <c r="A6" s="18" t="str">
        <f>'Total Scores'!B42</f>
        <v>Shane Irwin</v>
      </c>
      <c r="B6" s="18" t="str">
        <f>'Total Scores'!C42</f>
        <v>Roanoke PD</v>
      </c>
      <c r="C6" s="18">
        <f>'Total Scores'!D42</f>
        <v>30</v>
      </c>
      <c r="D6" s="18">
        <f>'Total Scores'!U42</f>
        <v>301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17" customFormat="1" x14ac:dyDescent="0.25">
      <c r="A7" s="18"/>
      <c r="B7" s="18"/>
      <c r="C7" s="18"/>
      <c r="D7" s="1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17" customFormat="1" x14ac:dyDescent="0.25">
      <c r="A8" s="18" t="str">
        <f>'Total Scores'!B85</f>
        <v>Ateiri Ortiz</v>
      </c>
      <c r="B8" s="18" t="str">
        <f>'Total Scores'!C85</f>
        <v>Oxford PD</v>
      </c>
      <c r="C8" s="18">
        <f>'Total Scores'!D85</f>
        <v>28</v>
      </c>
      <c r="D8" s="18">
        <f>'Total Scores'!U85</f>
        <v>229</v>
      </c>
      <c r="E8" s="1">
        <f>SUM(D8:D9)</f>
        <v>458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17" customFormat="1" x14ac:dyDescent="0.25">
      <c r="A9" s="18" t="str">
        <f>'Total Scores'!B86</f>
        <v>Justin Steelandt</v>
      </c>
      <c r="B9" s="18" t="str">
        <f>'Total Scores'!C86</f>
        <v>Senatobia PD</v>
      </c>
      <c r="C9" s="18">
        <f>'Total Scores'!D86</f>
        <v>36</v>
      </c>
      <c r="D9" s="18">
        <f>'Total Scores'!U86</f>
        <v>229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17" customFormat="1" x14ac:dyDescent="0.25">
      <c r="A10" s="18"/>
      <c r="B10" s="18"/>
      <c r="C10" s="18"/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17" customFormat="1" x14ac:dyDescent="0.25">
      <c r="A11" s="18" t="str">
        <f>'Total Scores'!B89</f>
        <v>Tyler Reid</v>
      </c>
      <c r="B11" s="18" t="str">
        <f>'Total Scores'!C89</f>
        <v>Gulfport PD</v>
      </c>
      <c r="C11" s="18">
        <f>'Total Scores'!D89</f>
        <v>27</v>
      </c>
      <c r="D11" s="18">
        <f>'Total Scores'!U89</f>
        <v>215</v>
      </c>
      <c r="E11" s="1">
        <f>SUM(D11:D12)</f>
        <v>430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17" customFormat="1" x14ac:dyDescent="0.25">
      <c r="A12" s="18" t="str">
        <f>'Total Scores'!B90</f>
        <v>Lakayla Poindexter</v>
      </c>
      <c r="B12" s="18" t="str">
        <f>'Total Scores'!C90</f>
        <v>Southaven PD</v>
      </c>
      <c r="C12" s="18">
        <f>'Total Scores'!D90</f>
        <v>30</v>
      </c>
      <c r="D12" s="18">
        <f>'Total Scores'!U90</f>
        <v>215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17" customFormat="1" x14ac:dyDescent="0.25">
      <c r="A13" s="18"/>
      <c r="B13" s="18"/>
      <c r="C13"/>
      <c r="D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17" customFormat="1" x14ac:dyDescent="0.25">
      <c r="A14" s="18" t="str">
        <f>'Total Scores'!B62</f>
        <v>Kyle Cummings</v>
      </c>
      <c r="B14" s="18" t="str">
        <f>'Total Scores'!C62</f>
        <v>MDOC</v>
      </c>
      <c r="C14" s="18">
        <f>'Total Scores'!D62</f>
        <v>40</v>
      </c>
      <c r="D14" s="18">
        <f>'Total Scores'!U62</f>
        <v>273</v>
      </c>
      <c r="E14" s="1">
        <f>SUM(D14:D15)</f>
        <v>550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17" customFormat="1" x14ac:dyDescent="0.25">
      <c r="A15" s="18" t="str">
        <f>'Total Scores'!B60</f>
        <v>Patrick Williams</v>
      </c>
      <c r="B15" s="18" t="str">
        <f>'Total Scores'!C60</f>
        <v>Capitol PD</v>
      </c>
      <c r="C15" s="18">
        <f>'Total Scores'!D60</f>
        <v>33</v>
      </c>
      <c r="D15" s="18">
        <f>'Total Scores'!U60</f>
        <v>277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17" customFormat="1" x14ac:dyDescent="0.25">
      <c r="A16" s="18"/>
      <c r="B16" s="18"/>
      <c r="C16"/>
      <c r="D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17" customFormat="1" x14ac:dyDescent="0.25">
      <c r="A17" s="18" t="str">
        <f>'Total Scores'!B75</f>
        <v>Hunter Clayton</v>
      </c>
      <c r="B17" s="18" t="str">
        <f>'Total Scores'!C75</f>
        <v>Desoto SO</v>
      </c>
      <c r="C17" s="18">
        <f>'Total Scores'!D75</f>
        <v>27</v>
      </c>
      <c r="D17" s="18">
        <f>'Total Scores'!U75</f>
        <v>252</v>
      </c>
      <c r="E17" s="1">
        <f>SUM(D17:D18)</f>
        <v>495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17" customFormat="1" x14ac:dyDescent="0.25">
      <c r="A18" s="18" t="str">
        <f>'Total Scores'!B77</f>
        <v>TJ Picou</v>
      </c>
      <c r="B18" s="18" t="str">
        <f>'Total Scores'!C77</f>
        <v>RCSO</v>
      </c>
      <c r="C18" s="18">
        <f>'Total Scores'!D77</f>
        <v>34</v>
      </c>
      <c r="D18" s="18">
        <f>'Total Scores'!U77</f>
        <v>243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17" customFormat="1" x14ac:dyDescent="0.25">
      <c r="A19" s="18"/>
      <c r="B19" s="18"/>
      <c r="C19" s="18"/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17" customFormat="1" x14ac:dyDescent="0.25">
      <c r="A20" s="18" t="str">
        <f>'Total Scores'!B64</f>
        <v>Tim Presley</v>
      </c>
      <c r="B20" s="18" t="str">
        <f>'Total Scores'!C64</f>
        <v>Desoto SO</v>
      </c>
      <c r="C20" s="18">
        <f>'Total Scores'!D64</f>
        <v>61</v>
      </c>
      <c r="D20" s="18">
        <f>'Total Scores'!U64</f>
        <v>269</v>
      </c>
      <c r="E20" s="1">
        <f>SUM(D20:D21)</f>
        <v>536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17" customFormat="1" x14ac:dyDescent="0.25">
      <c r="A21" s="18" t="str">
        <f>'Total Scores'!B65</f>
        <v>Joey Wuest</v>
      </c>
      <c r="B21" s="18" t="str">
        <f>'Total Scores'!C65</f>
        <v>Gulfport PD</v>
      </c>
      <c r="C21" s="18">
        <f>'Total Scores'!D65</f>
        <v>54</v>
      </c>
      <c r="D21" s="18">
        <f>'Total Scores'!U65</f>
        <v>267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s="17" customFormat="1" x14ac:dyDescent="0.25">
      <c r="A22" s="18"/>
      <c r="B22" s="18"/>
      <c r="C22"/>
      <c r="D2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17" customFormat="1" x14ac:dyDescent="0.25">
      <c r="A23" s="18"/>
      <c r="B23" s="18"/>
      <c r="C23" s="23"/>
      <c r="D2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s="17" customFormat="1" x14ac:dyDescent="0.25">
      <c r="A24" s="18"/>
      <c r="B24" s="18"/>
      <c r="C24" s="23"/>
      <c r="D2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s="17" customFormat="1" x14ac:dyDescent="0.25">
      <c r="A25" s="18"/>
      <c r="B25" s="18"/>
      <c r="C25"/>
      <c r="D2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17" customFormat="1" x14ac:dyDescent="0.25">
      <c r="A26" s="18"/>
      <c r="B26" s="18"/>
      <c r="C26" s="23"/>
      <c r="D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s="17" customFormat="1" x14ac:dyDescent="0.25">
      <c r="A27" s="18"/>
      <c r="B27" s="18"/>
      <c r="C27" s="23"/>
      <c r="D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s="17" customFormat="1" x14ac:dyDescent="0.25">
      <c r="A28" s="18"/>
      <c r="B28" s="18"/>
      <c r="C28"/>
      <c r="D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s="17" customFormat="1" x14ac:dyDescent="0.25">
      <c r="A29" s="18"/>
      <c r="B29" s="18"/>
      <c r="C29" s="23"/>
      <c r="D2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s="17" customFormat="1" x14ac:dyDescent="0.25">
      <c r="A30" s="18"/>
      <c r="B30" s="18"/>
      <c r="C30" s="23"/>
      <c r="D3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s="17" customFormat="1" x14ac:dyDescent="0.25">
      <c r="A31" s="18"/>
      <c r="B31" s="18"/>
      <c r="C31"/>
      <c r="D3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s="17" customFormat="1" x14ac:dyDescent="0.25">
      <c r="A32" s="18"/>
      <c r="B32" s="18"/>
      <c r="C32" s="23"/>
      <c r="D3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s="17" customFormat="1" x14ac:dyDescent="0.25">
      <c r="A33" s="18"/>
      <c r="B33" s="18"/>
      <c r="C33" s="23"/>
      <c r="D3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s="17" customFormat="1" x14ac:dyDescent="0.25">
      <c r="A34" s="18"/>
      <c r="B34" s="18"/>
      <c r="C34"/>
      <c r="D3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17" customFormat="1" x14ac:dyDescent="0.25">
      <c r="A35" s="18"/>
      <c r="B35" s="18"/>
      <c r="C35" s="24"/>
      <c r="D3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17" customFormat="1" x14ac:dyDescent="0.25">
      <c r="A36" s="18"/>
      <c r="B36" s="18"/>
      <c r="C36" s="24"/>
      <c r="D3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s="17" customFormat="1" x14ac:dyDescent="0.25">
      <c r="A37" s="18"/>
      <c r="B37" s="18"/>
      <c r="C37"/>
      <c r="D3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17" customFormat="1" x14ac:dyDescent="0.25">
      <c r="A38" s="18"/>
      <c r="B38" s="18"/>
      <c r="C38" s="24"/>
      <c r="D3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s="17" customFormat="1" x14ac:dyDescent="0.25">
      <c r="A39" s="18"/>
      <c r="B39" s="18"/>
      <c r="C39" s="24"/>
      <c r="D3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s="17" customFormat="1" x14ac:dyDescent="0.25">
      <c r="A40" s="18"/>
      <c r="B40" s="18"/>
      <c r="C40"/>
      <c r="D4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s="17" customFormat="1" x14ac:dyDescent="0.25">
      <c r="A41" s="18"/>
      <c r="B41" s="18"/>
      <c r="C41"/>
      <c r="D4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17" customFormat="1" x14ac:dyDescent="0.25">
      <c r="A42" s="18"/>
      <c r="B42" s="18"/>
      <c r="C42"/>
      <c r="D4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17" customFormat="1" x14ac:dyDescent="0.25">
      <c r="A43" s="18"/>
      <c r="B43" s="18"/>
      <c r="C43"/>
      <c r="D4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s="17" customFormat="1" x14ac:dyDescent="0.25">
      <c r="A44" s="18"/>
      <c r="B44" s="18"/>
      <c r="C44"/>
      <c r="D4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17" customFormat="1" x14ac:dyDescent="0.25">
      <c r="A45" s="18"/>
      <c r="B45" s="18"/>
      <c r="C45"/>
      <c r="D4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s="17" customFormat="1" x14ac:dyDescent="0.25">
      <c r="A46" s="18"/>
      <c r="B46" s="18"/>
      <c r="C46"/>
      <c r="D4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s="17" customFormat="1" x14ac:dyDescent="0.25">
      <c r="A47" s="18"/>
      <c r="B47" s="18"/>
      <c r="C47"/>
      <c r="D4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s="17" customFormat="1" x14ac:dyDescent="0.25">
      <c r="A48" s="18"/>
      <c r="B48" s="18"/>
      <c r="C48"/>
      <c r="D4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17" customFormat="1" x14ac:dyDescent="0.25">
      <c r="A49" s="18"/>
      <c r="B49" s="18"/>
      <c r="C49"/>
      <c r="D4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s="17" customFormat="1" x14ac:dyDescent="0.25">
      <c r="A50" s="18"/>
      <c r="B50" s="18"/>
      <c r="C50"/>
      <c r="D5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s="17" customFormat="1" x14ac:dyDescent="0.25">
      <c r="A51" s="18"/>
      <c r="B51" s="18"/>
      <c r="C51"/>
      <c r="D5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17" customFormat="1" x14ac:dyDescent="0.25">
      <c r="A52" s="18"/>
      <c r="B52" s="18"/>
      <c r="C52"/>
      <c r="D5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17" customFormat="1" x14ac:dyDescent="0.25">
      <c r="A53" s="18"/>
      <c r="B53" s="18"/>
      <c r="C53"/>
      <c r="D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17" customFormat="1" x14ac:dyDescent="0.25">
      <c r="A54" s="18"/>
      <c r="B54" s="18"/>
      <c r="C54"/>
      <c r="D5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17" customFormat="1" x14ac:dyDescent="0.25">
      <c r="A55" s="18"/>
      <c r="B55" s="18"/>
      <c r="C55"/>
      <c r="D55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17" customFormat="1" x14ac:dyDescent="0.25">
      <c r="A56" s="18"/>
      <c r="B56" s="18"/>
      <c r="C56"/>
      <c r="D5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17" customFormat="1" x14ac:dyDescent="0.25">
      <c r="A57" s="18"/>
      <c r="B57" s="18"/>
      <c r="C57"/>
      <c r="D5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17" customFormat="1" x14ac:dyDescent="0.25">
      <c r="A58" s="18"/>
      <c r="B58" s="18"/>
      <c r="C58"/>
      <c r="D5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17" customFormat="1" x14ac:dyDescent="0.25">
      <c r="A59" s="18"/>
      <c r="B59" s="18"/>
      <c r="C59"/>
      <c r="D5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17" customFormat="1" x14ac:dyDescent="0.25">
      <c r="A60" s="18"/>
      <c r="B60" s="18"/>
      <c r="C60"/>
      <c r="D6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17" customFormat="1" x14ac:dyDescent="0.25">
      <c r="A61" s="18"/>
      <c r="B61" s="18"/>
      <c r="C61"/>
      <c r="D6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17" customFormat="1" x14ac:dyDescent="0.25">
      <c r="A62" s="18"/>
      <c r="B62" s="18"/>
      <c r="C62"/>
      <c r="D6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17" customFormat="1" x14ac:dyDescent="0.25">
      <c r="A63" s="18"/>
      <c r="B63" s="18"/>
      <c r="C63"/>
      <c r="D6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17" customFormat="1" x14ac:dyDescent="0.25">
      <c r="A64" s="18"/>
      <c r="B64" s="18"/>
      <c r="C64"/>
      <c r="D6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17" customFormat="1" x14ac:dyDescent="0.25">
      <c r="A65" s="18"/>
      <c r="B65" s="18"/>
      <c r="C65"/>
      <c r="D6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17" customFormat="1" x14ac:dyDescent="0.25">
      <c r="A66" s="18"/>
      <c r="B66" s="18"/>
      <c r="C66"/>
      <c r="D6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17" customFormat="1" x14ac:dyDescent="0.25">
      <c r="A67" s="18"/>
      <c r="B67" s="18"/>
      <c r="C67"/>
      <c r="D6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17" customFormat="1" x14ac:dyDescent="0.25">
      <c r="A68" s="18"/>
      <c r="B68" s="18"/>
      <c r="C68"/>
      <c r="D6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17" customFormat="1" x14ac:dyDescent="0.25">
      <c r="A69" s="18"/>
      <c r="B69" s="18"/>
      <c r="C69"/>
      <c r="D6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17" customFormat="1" x14ac:dyDescent="0.25">
      <c r="A70" s="18"/>
      <c r="B70" s="18"/>
      <c r="C70"/>
      <c r="D70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17" customFormat="1" x14ac:dyDescent="0.25">
      <c r="A71" s="18"/>
      <c r="B71" s="18"/>
      <c r="C71"/>
      <c r="D7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17" customFormat="1" x14ac:dyDescent="0.25">
      <c r="A72" s="18"/>
      <c r="B72" s="18"/>
      <c r="C72"/>
      <c r="D7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17" customFormat="1" x14ac:dyDescent="0.25">
      <c r="A73" s="18"/>
      <c r="B73" s="18"/>
      <c r="C73"/>
      <c r="D7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17" customFormat="1" x14ac:dyDescent="0.25">
      <c r="A74" s="18"/>
      <c r="B74" s="18"/>
      <c r="C74"/>
      <c r="D7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17" customFormat="1" x14ac:dyDescent="0.25">
      <c r="A75" s="18"/>
      <c r="B75" s="18"/>
      <c r="C75"/>
      <c r="D7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17" customFormat="1" x14ac:dyDescent="0.25">
      <c r="A76" s="18"/>
      <c r="B76" s="18"/>
      <c r="C76"/>
      <c r="D7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17" customFormat="1" x14ac:dyDescent="0.25">
      <c r="A77" s="18"/>
      <c r="B77" s="18"/>
      <c r="C77"/>
      <c r="D7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17" customFormat="1" x14ac:dyDescent="0.25">
      <c r="A78" s="18"/>
      <c r="B78" s="18"/>
      <c r="C78"/>
      <c r="D7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17" customFormat="1" x14ac:dyDescent="0.25">
      <c r="A79" s="18"/>
      <c r="B79" s="18"/>
      <c r="C79"/>
      <c r="D7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s="17" customFormat="1" x14ac:dyDescent="0.25">
      <c r="A80" s="18"/>
      <c r="B80" s="18"/>
      <c r="C80"/>
      <c r="D80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s="17" customFormat="1" x14ac:dyDescent="0.25">
      <c r="A81" s="18"/>
      <c r="B81" s="18"/>
      <c r="C81"/>
      <c r="D8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s="17" customFormat="1" x14ac:dyDescent="0.25">
      <c r="A82" s="18"/>
      <c r="B82" s="18"/>
      <c r="C82"/>
      <c r="D8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s="17" customFormat="1" x14ac:dyDescent="0.25">
      <c r="A83" s="18"/>
      <c r="B83" s="18"/>
      <c r="C83"/>
      <c r="D8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s="17" customFormat="1" x14ac:dyDescent="0.25">
      <c r="A84" s="18"/>
      <c r="B84" s="18"/>
      <c r="C84"/>
      <c r="D8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s="17" customFormat="1" x14ac:dyDescent="0.25">
      <c r="A85" s="18"/>
      <c r="B85" s="18"/>
      <c r="C85"/>
      <c r="D8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s="17" customFormat="1" x14ac:dyDescent="0.25">
      <c r="A86" s="18"/>
      <c r="B86" s="18"/>
      <c r="C86"/>
      <c r="D8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s="17" customFormat="1" x14ac:dyDescent="0.25">
      <c r="A87" s="18"/>
      <c r="B87" s="18"/>
      <c r="C87"/>
      <c r="D8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s="17" customFormat="1" x14ac:dyDescent="0.25">
      <c r="A88" s="18"/>
      <c r="B88" s="18"/>
      <c r="C88"/>
      <c r="D8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s="17" customFormat="1" x14ac:dyDescent="0.25">
      <c r="A89" s="18"/>
      <c r="B89" s="18"/>
      <c r="C89"/>
      <c r="D8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s="17" customFormat="1" x14ac:dyDescent="0.25">
      <c r="A90" s="18"/>
      <c r="B90" s="18"/>
      <c r="C90"/>
      <c r="D90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s="17" customFormat="1" x14ac:dyDescent="0.25">
      <c r="A91" s="18"/>
      <c r="B91" s="18"/>
      <c r="C91"/>
      <c r="D9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s="17" customFormat="1" x14ac:dyDescent="0.25">
      <c r="A92" s="18"/>
      <c r="B92" s="18"/>
      <c r="C92"/>
      <c r="D9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s="17" customFormat="1" x14ac:dyDescent="0.25">
      <c r="A93" s="18"/>
      <c r="B93" s="18"/>
      <c r="C93"/>
      <c r="D9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s="17" customFormat="1" x14ac:dyDescent="0.25">
      <c r="A94" s="18"/>
      <c r="B94" s="18"/>
      <c r="C94"/>
      <c r="D9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s="17" customFormat="1" x14ac:dyDescent="0.25">
      <c r="A95" s="18"/>
      <c r="B95" s="18"/>
      <c r="C95"/>
      <c r="D9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s="17" customFormat="1" x14ac:dyDescent="0.25">
      <c r="A96" s="18"/>
      <c r="B96" s="18"/>
      <c r="C96"/>
      <c r="D9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s="17" customFormat="1" x14ac:dyDescent="0.25">
      <c r="A97" s="18"/>
      <c r="B97" s="18"/>
      <c r="C97"/>
      <c r="D9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s="17" customFormat="1" x14ac:dyDescent="0.25">
      <c r="A98" s="18"/>
      <c r="B98" s="18"/>
      <c r="C98"/>
      <c r="D9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s="17" customFormat="1" x14ac:dyDescent="0.25">
      <c r="A99" s="18"/>
      <c r="B99" s="18"/>
      <c r="C99"/>
      <c r="D9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s="17" customFormat="1" x14ac:dyDescent="0.25">
      <c r="A100" s="18"/>
      <c r="B100" s="18"/>
      <c r="C100"/>
      <c r="D100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s="17" customFormat="1" x14ac:dyDescent="0.25">
      <c r="A101" s="18"/>
      <c r="B101" s="18"/>
      <c r="C101"/>
      <c r="D10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s="17" customFormat="1" x14ac:dyDescent="0.25">
      <c r="A102" s="18"/>
      <c r="B102" s="18"/>
      <c r="C102"/>
      <c r="D10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s="17" customFormat="1" x14ac:dyDescent="0.25">
      <c r="A103" s="18"/>
      <c r="B103" s="18"/>
      <c r="C103"/>
      <c r="D10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s="17" customFormat="1" x14ac:dyDescent="0.25">
      <c r="A104" s="18"/>
      <c r="B104" s="18"/>
      <c r="C104"/>
      <c r="D10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s="17" customFormat="1" x14ac:dyDescent="0.25">
      <c r="A105" s="18"/>
      <c r="B105" s="18"/>
      <c r="C105"/>
      <c r="D10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17" customFormat="1" x14ac:dyDescent="0.25">
      <c r="A106" s="18"/>
      <c r="B106" s="18"/>
      <c r="C106"/>
      <c r="D10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s="17" customFormat="1" x14ac:dyDescent="0.25">
      <c r="A107" s="18"/>
      <c r="B107" s="18"/>
      <c r="C107"/>
      <c r="D10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s="17" customFormat="1" x14ac:dyDescent="0.25">
      <c r="A108" s="18"/>
      <c r="B108" s="18"/>
      <c r="C108"/>
      <c r="D10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s="17" customFormat="1" x14ac:dyDescent="0.25">
      <c r="A109" s="18"/>
      <c r="B109" s="18"/>
      <c r="C109"/>
      <c r="D10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s="17" customFormat="1" x14ac:dyDescent="0.25">
      <c r="A110" s="18"/>
      <c r="B110" s="18"/>
      <c r="C110"/>
      <c r="D110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s="17" customFormat="1" x14ac:dyDescent="0.25">
      <c r="A111" s="18"/>
      <c r="B111" s="18"/>
      <c r="C111"/>
      <c r="D1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s="17" customFormat="1" x14ac:dyDescent="0.25">
      <c r="A112" s="18"/>
      <c r="B112" s="18"/>
      <c r="C112"/>
      <c r="D11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s="17" customFormat="1" x14ac:dyDescent="0.25">
      <c r="A113" s="18"/>
      <c r="B113" s="18"/>
      <c r="C113"/>
      <c r="D11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s="17" customFormat="1" x14ac:dyDescent="0.25">
      <c r="A114" s="18"/>
      <c r="B114" s="18"/>
      <c r="C114"/>
      <c r="D11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s="17" customFormat="1" x14ac:dyDescent="0.25">
      <c r="A115" s="18"/>
      <c r="B115" s="18"/>
      <c r="C115"/>
      <c r="D11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s="17" customFormat="1" x14ac:dyDescent="0.25">
      <c r="A116" s="18"/>
      <c r="B116" s="18"/>
      <c r="C116"/>
      <c r="D11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s="17" customFormat="1" x14ac:dyDescent="0.25">
      <c r="A117" s="18"/>
      <c r="B117" s="18"/>
      <c r="C117"/>
      <c r="D11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s="17" customFormat="1" x14ac:dyDescent="0.25">
      <c r="A118" s="18"/>
      <c r="B118" s="18"/>
      <c r="C118"/>
      <c r="D11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s="17" customFormat="1" x14ac:dyDescent="0.25">
      <c r="A119" s="18"/>
      <c r="B119" s="18"/>
      <c r="C119"/>
      <c r="D11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s="17" customFormat="1" x14ac:dyDescent="0.25">
      <c r="A120" s="18"/>
      <c r="B120" s="18"/>
      <c r="C120"/>
      <c r="D12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s="17" customFormat="1" x14ac:dyDescent="0.25">
      <c r="A121" s="18"/>
      <c r="B121" s="18"/>
      <c r="C121"/>
      <c r="D12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s="17" customFormat="1" x14ac:dyDescent="0.25">
      <c r="A122" s="18"/>
      <c r="B122" s="18"/>
      <c r="C122"/>
      <c r="D12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s="17" customFormat="1" x14ac:dyDescent="0.25">
      <c r="A123" s="18"/>
      <c r="B123" s="18"/>
      <c r="C123"/>
      <c r="D12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s="17" customFormat="1" x14ac:dyDescent="0.25">
      <c r="A124" s="18"/>
      <c r="B124" s="18"/>
      <c r="C124"/>
      <c r="D12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s="17" customFormat="1" x14ac:dyDescent="0.25">
      <c r="A125" s="18"/>
      <c r="B125" s="18"/>
      <c r="C125"/>
      <c r="D12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s="17" customFormat="1" x14ac:dyDescent="0.25">
      <c r="A126" s="18"/>
      <c r="B126" s="18"/>
      <c r="C126"/>
      <c r="D12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s="17" customFormat="1" x14ac:dyDescent="0.25">
      <c r="A127" s="18"/>
      <c r="B127" s="18"/>
      <c r="C127"/>
      <c r="D12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s="17" customFormat="1" x14ac:dyDescent="0.25">
      <c r="A128" s="18"/>
      <c r="B128" s="18"/>
      <c r="C128"/>
      <c r="D12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s="17" customFormat="1" x14ac:dyDescent="0.25">
      <c r="A129" s="14"/>
      <c r="B129" s="18"/>
      <c r="C129" s="2"/>
      <c r="D12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B130" s="18"/>
      <c r="D130"/>
    </row>
    <row r="131" spans="1:29" x14ac:dyDescent="0.25">
      <c r="B131" s="18"/>
      <c r="D131"/>
    </row>
    <row r="132" spans="1:29" x14ac:dyDescent="0.25">
      <c r="B132" s="18"/>
      <c r="D132"/>
    </row>
    <row r="133" spans="1:29" x14ac:dyDescent="0.25">
      <c r="B133" s="18"/>
      <c r="D133"/>
    </row>
    <row r="134" spans="1:29" x14ac:dyDescent="0.25">
      <c r="B134" s="18"/>
      <c r="D134"/>
    </row>
    <row r="135" spans="1:29" x14ac:dyDescent="0.25">
      <c r="B135" s="18"/>
      <c r="D135"/>
    </row>
    <row r="136" spans="1:29" x14ac:dyDescent="0.25">
      <c r="B136" s="18"/>
      <c r="D136"/>
    </row>
    <row r="137" spans="1:29" x14ac:dyDescent="0.25">
      <c r="B137" s="18"/>
      <c r="D137"/>
    </row>
    <row r="138" spans="1:29" x14ac:dyDescent="0.25">
      <c r="B138" s="18"/>
      <c r="D138"/>
    </row>
    <row r="139" spans="1:29" x14ac:dyDescent="0.25">
      <c r="B139" s="18"/>
      <c r="D139"/>
    </row>
    <row r="140" spans="1:29" x14ac:dyDescent="0.25">
      <c r="B140" s="18"/>
      <c r="D140"/>
    </row>
    <row r="141" spans="1:29" x14ac:dyDescent="0.25">
      <c r="B141" s="18"/>
      <c r="D141"/>
    </row>
    <row r="142" spans="1:29" x14ac:dyDescent="0.25">
      <c r="B142" s="18"/>
      <c r="D142"/>
    </row>
    <row r="143" spans="1:29" x14ac:dyDescent="0.25">
      <c r="B143" s="18"/>
      <c r="D143"/>
    </row>
    <row r="144" spans="1:29" x14ac:dyDescent="0.25">
      <c r="B144" s="18"/>
      <c r="D144"/>
    </row>
    <row r="145" spans="2:4" x14ac:dyDescent="0.25">
      <c r="B145" s="18"/>
      <c r="D145"/>
    </row>
    <row r="146" spans="2:4" x14ac:dyDescent="0.25">
      <c r="B146" s="18"/>
      <c r="D146"/>
    </row>
    <row r="147" spans="2:4" x14ac:dyDescent="0.25">
      <c r="B147" s="18"/>
      <c r="D147"/>
    </row>
    <row r="148" spans="2:4" x14ac:dyDescent="0.25">
      <c r="B148" s="18"/>
      <c r="D148"/>
    </row>
    <row r="149" spans="2:4" x14ac:dyDescent="0.25">
      <c r="D149"/>
    </row>
    <row r="150" spans="2:4" x14ac:dyDescent="0.25">
      <c r="D150"/>
    </row>
    <row r="151" spans="2:4" x14ac:dyDescent="0.25">
      <c r="D151"/>
    </row>
    <row r="152" spans="2:4" x14ac:dyDescent="0.25">
      <c r="D152"/>
    </row>
    <row r="153" spans="2:4" x14ac:dyDescent="0.25">
      <c r="D153"/>
    </row>
    <row r="154" spans="2:4" x14ac:dyDescent="0.25">
      <c r="D154"/>
    </row>
    <row r="155" spans="2:4" x14ac:dyDescent="0.25">
      <c r="D155"/>
    </row>
    <row r="156" spans="2:4" x14ac:dyDescent="0.25">
      <c r="D156"/>
    </row>
    <row r="157" spans="2:4" x14ac:dyDescent="0.25">
      <c r="D157"/>
    </row>
    <row r="158" spans="2:4" x14ac:dyDescent="0.25">
      <c r="D158"/>
    </row>
    <row r="159" spans="2:4" x14ac:dyDescent="0.25">
      <c r="D159"/>
    </row>
    <row r="160" spans="2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</sheetData>
  <printOptions gridLines="1"/>
  <pageMargins left="0.7" right="0.7" top="0.75" bottom="0.75" header="0.3" footer="0.3"/>
  <pageSetup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298"/>
  <sheetViews>
    <sheetView topLeftCell="A13" workbookViewId="0">
      <selection activeCell="A26" sqref="A26:F27"/>
    </sheetView>
  </sheetViews>
  <sheetFormatPr defaultColWidth="11.5546875" defaultRowHeight="13.2" x14ac:dyDescent="0.25"/>
  <cols>
    <col min="1" max="1" width="19.6640625" style="1" bestFit="1" customWidth="1"/>
    <col min="2" max="2" width="12.5546875" bestFit="1" customWidth="1"/>
    <col min="3" max="3" width="4.33203125" style="2" bestFit="1" customWidth="1"/>
    <col min="4" max="4" width="7" style="2" bestFit="1" customWidth="1"/>
    <col min="5" max="5" width="10.33203125" style="6" bestFit="1" customWidth="1"/>
    <col min="6" max="6" width="9.6640625" style="1" bestFit="1" customWidth="1"/>
    <col min="7" max="7" width="5.109375" style="1" bestFit="1" customWidth="1"/>
    <col min="8" max="16384" width="11.5546875" style="1"/>
  </cols>
  <sheetData>
    <row r="1" spans="1:30" x14ac:dyDescent="0.25">
      <c r="A1" s="3" t="s">
        <v>1</v>
      </c>
      <c r="B1" t="s">
        <v>2</v>
      </c>
      <c r="C1" t="s">
        <v>3</v>
      </c>
      <c r="D1" t="s">
        <v>4</v>
      </c>
      <c r="E1" t="s">
        <v>20</v>
      </c>
      <c r="F1" s="1" t="s">
        <v>152</v>
      </c>
      <c r="G1" s="1" t="s">
        <v>151</v>
      </c>
    </row>
    <row r="2" spans="1:30" s="17" customFormat="1" x14ac:dyDescent="0.25">
      <c r="A2" s="18" t="str">
        <f>'Total Scores'!B15</f>
        <v>Austin Riggs</v>
      </c>
      <c r="B2" s="18" t="str">
        <f>'Total Scores'!C15</f>
        <v>MS Wildlife</v>
      </c>
      <c r="C2" s="18">
        <f>'Total Scores'!D15</f>
        <v>34</v>
      </c>
      <c r="D2" s="18" t="str">
        <f>'Total Scores'!E15</f>
        <v>M</v>
      </c>
      <c r="E2" s="18">
        <f>'Total Scores'!U15</f>
        <v>365</v>
      </c>
      <c r="F2" s="18">
        <f>SUM(E2:E3)</f>
        <v>731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17" customFormat="1" x14ac:dyDescent="0.25">
      <c r="A3" s="18" t="str">
        <f>'Total Scores'!B14</f>
        <v>Jason Wells</v>
      </c>
      <c r="B3" s="18" t="str">
        <f>'Total Scores'!C14</f>
        <v>MHP</v>
      </c>
      <c r="C3" s="18">
        <f>'Total Scores'!D14</f>
        <v>31</v>
      </c>
      <c r="D3" s="18" t="str">
        <f>'Total Scores'!E14</f>
        <v>M</v>
      </c>
      <c r="E3" s="18">
        <f>'Total Scores'!U14</f>
        <v>366</v>
      </c>
      <c r="F3" s="1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17" customFormat="1" x14ac:dyDescent="0.25">
      <c r="A4" s="18"/>
      <c r="B4" s="18"/>
      <c r="C4" s="18"/>
      <c r="D4" s="18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7" customFormat="1" x14ac:dyDescent="0.25">
      <c r="A5" s="18" t="str">
        <f>'Total Scores'!B45</f>
        <v>Antonio Izaguirre</v>
      </c>
      <c r="B5" s="18" t="str">
        <f>'Total Scores'!C45</f>
        <v>Hornlake PD</v>
      </c>
      <c r="C5" s="18">
        <f>'Total Scores'!D45</f>
        <v>24</v>
      </c>
      <c r="D5" s="18" t="str">
        <f>'Total Scores'!E45</f>
        <v>M</v>
      </c>
      <c r="E5" s="18">
        <f>'Total Scores'!U45</f>
        <v>300</v>
      </c>
      <c r="F5" s="18">
        <f>SUM(E5:E6)</f>
        <v>596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7" customFormat="1" x14ac:dyDescent="0.25">
      <c r="A6" s="18" t="str">
        <f>'Total Scores'!B46</f>
        <v>Nathanael White</v>
      </c>
      <c r="B6" s="18" t="str">
        <f>'Total Scores'!C46</f>
        <v>Gulfport PD</v>
      </c>
      <c r="C6" s="18">
        <f>'Total Scores'!D46</f>
        <v>27</v>
      </c>
      <c r="D6" s="18" t="str">
        <f>'Total Scores'!E46</f>
        <v>M</v>
      </c>
      <c r="E6" s="18">
        <f>'Total Scores'!U46</f>
        <v>296</v>
      </c>
      <c r="F6" s="1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17" customFormat="1" x14ac:dyDescent="0.25">
      <c r="A7" s="18"/>
      <c r="B7" s="18"/>
      <c r="C7" s="18"/>
      <c r="D7" s="18"/>
      <c r="E7" s="18"/>
      <c r="F7" s="1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17" customFormat="1" x14ac:dyDescent="0.25">
      <c r="A8" s="18" t="str">
        <f>'Total Scores'!B71</f>
        <v>Padrian Miller</v>
      </c>
      <c r="B8" s="18" t="str">
        <f>'Total Scores'!C71</f>
        <v>Capitol PD</v>
      </c>
      <c r="C8" s="18">
        <f>'Total Scores'!D71</f>
        <v>29</v>
      </c>
      <c r="D8" s="18" t="str">
        <f>'Total Scores'!E71</f>
        <v>M</v>
      </c>
      <c r="E8" s="18">
        <f>'Total Scores'!U71</f>
        <v>254</v>
      </c>
      <c r="F8" s="18">
        <f>SUM(E8:E9)</f>
        <v>508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7" customFormat="1" x14ac:dyDescent="0.25">
      <c r="A9" s="18" t="str">
        <f>'Total Scores'!B73</f>
        <v>Tomie Chase Coleman</v>
      </c>
      <c r="B9" s="18" t="str">
        <f>'Total Scores'!C73</f>
        <v>Hornlake PD</v>
      </c>
      <c r="C9" s="18">
        <f>'Total Scores'!D73</f>
        <v>28</v>
      </c>
      <c r="D9" s="18" t="str">
        <f>'Total Scores'!E73</f>
        <v>F</v>
      </c>
      <c r="E9" s="18">
        <f>'Total Scores'!U73</f>
        <v>254</v>
      </c>
      <c r="F9" s="1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17" customFormat="1" x14ac:dyDescent="0.25">
      <c r="A10" s="18"/>
      <c r="B10" s="18"/>
      <c r="C10" s="18"/>
      <c r="D10" s="18"/>
      <c r="E10" s="18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17" customFormat="1" x14ac:dyDescent="0.25">
      <c r="A11" s="18" t="str">
        <f>'Total Scores'!B72</f>
        <v>Malik Lucas</v>
      </c>
      <c r="B11" s="18" t="str">
        <f>'Total Scores'!C72</f>
        <v>Picayune PD</v>
      </c>
      <c r="C11" s="18">
        <f>'Total Scores'!D72</f>
        <v>27</v>
      </c>
      <c r="D11" s="18" t="str">
        <f>'Total Scores'!E72</f>
        <v>M</v>
      </c>
      <c r="E11" s="18">
        <f>'Total Scores'!U72</f>
        <v>254</v>
      </c>
      <c r="F11" s="18">
        <f>SUM(E11:E12)</f>
        <v>507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17" customFormat="1" x14ac:dyDescent="0.25">
      <c r="A12" s="18" t="str">
        <f>'Total Scores'!B74</f>
        <v>Margaret-Marie Ankele</v>
      </c>
      <c r="B12" s="18" t="str">
        <f>'Total Scores'!C74</f>
        <v>Texas DPS</v>
      </c>
      <c r="C12" s="18">
        <f>'Total Scores'!D74</f>
        <v>38</v>
      </c>
      <c r="D12" s="18" t="str">
        <f>'Total Scores'!E74</f>
        <v>F</v>
      </c>
      <c r="E12" s="18">
        <f>'Total Scores'!U74</f>
        <v>253</v>
      </c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17" customFormat="1" x14ac:dyDescent="0.25">
      <c r="A13" s="18"/>
      <c r="B13" s="18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17" customFormat="1" x14ac:dyDescent="0.25">
      <c r="A14" s="18" t="str">
        <f>'Total Scores'!B84</f>
        <v>Jeremy Hooper</v>
      </c>
      <c r="B14" s="18" t="str">
        <f>'Total Scores'!C84</f>
        <v>Senatobia PD</v>
      </c>
      <c r="C14" s="18">
        <f>'Total Scores'!D84</f>
        <v>36</v>
      </c>
      <c r="D14" s="18" t="str">
        <f>'Total Scores'!E84</f>
        <v>M</v>
      </c>
      <c r="E14" s="18">
        <f>'Total Scores'!U84</f>
        <v>230</v>
      </c>
      <c r="F14" s="18">
        <f>SUM(E14:E15)</f>
        <v>459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17" customFormat="1" x14ac:dyDescent="0.25">
      <c r="A15" s="18" t="str">
        <f>'Total Scores'!B85</f>
        <v>Ateiri Ortiz</v>
      </c>
      <c r="B15" s="18" t="str">
        <f>'Total Scores'!C85</f>
        <v>Oxford PD</v>
      </c>
      <c r="C15" s="18">
        <f>'Total Scores'!D85</f>
        <v>28</v>
      </c>
      <c r="D15" s="18" t="str">
        <f>'Total Scores'!E85</f>
        <v>F</v>
      </c>
      <c r="E15" s="18">
        <f>'Total Scores'!U85</f>
        <v>229</v>
      </c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17" customFormat="1" x14ac:dyDescent="0.25">
      <c r="A16" s="18"/>
      <c r="B16" s="18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17" customFormat="1" x14ac:dyDescent="0.25">
      <c r="A17" s="18" t="str">
        <f>'Total Scores'!B88</f>
        <v>Brandon Cooper</v>
      </c>
      <c r="B17" s="18" t="str">
        <f>'Total Scores'!C88</f>
        <v>RCSO</v>
      </c>
      <c r="C17" s="18">
        <f>'Total Scores'!D88</f>
        <v>25</v>
      </c>
      <c r="D17" s="18" t="str">
        <f>'Total Scores'!E88</f>
        <v>M</v>
      </c>
      <c r="E17" s="18">
        <f>'Total Scores'!U88</f>
        <v>222</v>
      </c>
      <c r="F17" s="18">
        <f>SUM(E17:E18)</f>
        <v>451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17" customFormat="1" x14ac:dyDescent="0.25">
      <c r="A18" s="18" t="str">
        <f>'Total Scores'!B86</f>
        <v>Justin Steelandt</v>
      </c>
      <c r="B18" s="18" t="str">
        <f>'Total Scores'!C86</f>
        <v>Senatobia PD</v>
      </c>
      <c r="C18" s="18">
        <f>'Total Scores'!D86</f>
        <v>36</v>
      </c>
      <c r="D18" s="18" t="str">
        <f>'Total Scores'!E86</f>
        <v>M</v>
      </c>
      <c r="E18" s="18">
        <f>'Total Scores'!U86</f>
        <v>229</v>
      </c>
      <c r="F18" s="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17" customFormat="1" x14ac:dyDescent="0.25">
      <c r="A19" s="18"/>
      <c r="B19" s="18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17" customFormat="1" x14ac:dyDescent="0.25">
      <c r="A20" s="18" t="str">
        <f>'Total Scores'!B87</f>
        <v>Dylan Drago</v>
      </c>
      <c r="B20" s="18" t="str">
        <f>'Total Scores'!C87</f>
        <v>Brandon PD</v>
      </c>
      <c r="C20" s="18">
        <f>'Total Scores'!D87</f>
        <v>27</v>
      </c>
      <c r="D20" s="18" t="str">
        <f>'Total Scores'!E87</f>
        <v>M</v>
      </c>
      <c r="E20" s="18">
        <f>'Total Scores'!U87</f>
        <v>225</v>
      </c>
      <c r="F20" s="18">
        <f>SUM(E20:E21)</f>
        <v>440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17" customFormat="1" x14ac:dyDescent="0.25">
      <c r="A21" s="18" t="str">
        <f>'Total Scores'!B89</f>
        <v>Tyler Reid</v>
      </c>
      <c r="B21" s="18" t="str">
        <f>'Total Scores'!C89</f>
        <v>Gulfport PD</v>
      </c>
      <c r="C21" s="18">
        <f>'Total Scores'!D89</f>
        <v>27</v>
      </c>
      <c r="D21" s="18" t="str">
        <f>'Total Scores'!E89</f>
        <v>M</v>
      </c>
      <c r="E21" s="18">
        <f>'Total Scores'!U89</f>
        <v>215</v>
      </c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17" customFormat="1" x14ac:dyDescent="0.25">
      <c r="A22" s="18"/>
      <c r="B22" s="18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17" customFormat="1" x14ac:dyDescent="0.25">
      <c r="A23" s="18" t="str">
        <f>'Total Scores'!B91</f>
        <v>Dalton Avent</v>
      </c>
      <c r="B23" s="18" t="str">
        <f>'Total Scores'!C91</f>
        <v>Flowood PD</v>
      </c>
      <c r="C23" s="18">
        <f>'Total Scores'!D91</f>
        <v>23</v>
      </c>
      <c r="D23" s="18" t="str">
        <f>'Total Scores'!E91</f>
        <v>M</v>
      </c>
      <c r="E23" s="18">
        <f>'Total Scores'!U91</f>
        <v>214</v>
      </c>
      <c r="F23" s="18">
        <f>SUM(E23:E24)</f>
        <v>429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17" customFormat="1" x14ac:dyDescent="0.25">
      <c r="A24" s="18" t="str">
        <f>'Total Scores'!B90</f>
        <v>Lakayla Poindexter</v>
      </c>
      <c r="B24" s="18" t="str">
        <f>'Total Scores'!C90</f>
        <v>Southaven PD</v>
      </c>
      <c r="C24" s="18">
        <f>'Total Scores'!D90</f>
        <v>30</v>
      </c>
      <c r="D24" s="18" t="str">
        <f>'Total Scores'!E90</f>
        <v>F</v>
      </c>
      <c r="E24" s="18">
        <f>'Total Scores'!U90</f>
        <v>215</v>
      </c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7" customFormat="1" x14ac:dyDescent="0.25">
      <c r="A25" s="18"/>
      <c r="B25" s="18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17" customFormat="1" x14ac:dyDescent="0.25">
      <c r="A26" s="18" t="str">
        <f>'Total Scores'!B39</f>
        <v>Ruth Hernandez</v>
      </c>
      <c r="B26" s="18" t="str">
        <f>'Total Scores'!C39</f>
        <v>Rhode Is PD</v>
      </c>
      <c r="C26" s="18">
        <f>'Total Scores'!D39</f>
        <v>41</v>
      </c>
      <c r="D26" s="18" t="str">
        <f>'Total Scores'!E39</f>
        <v>F</v>
      </c>
      <c r="E26" s="18">
        <f>'Total Scores'!U39</f>
        <v>311</v>
      </c>
      <c r="F26" s="18">
        <f>SUM(E26:E27)</f>
        <v>618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17" customFormat="1" x14ac:dyDescent="0.25">
      <c r="A27" s="18" t="str">
        <f>'Total Scores'!B40</f>
        <v>Tyler Davis</v>
      </c>
      <c r="B27" s="18" t="str">
        <f>'Total Scores'!C40</f>
        <v>Starkville PD</v>
      </c>
      <c r="C27" s="18">
        <f>'Total Scores'!D40</f>
        <v>35</v>
      </c>
      <c r="D27" s="18" t="str">
        <f>'Total Scores'!E40</f>
        <v>M</v>
      </c>
      <c r="E27" s="18">
        <f>'Total Scores'!U40</f>
        <v>307</v>
      </c>
      <c r="F27" s="1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17" customFormat="1" x14ac:dyDescent="0.25">
      <c r="A28" s="18"/>
      <c r="B28" s="18"/>
      <c r="C28" s="18"/>
      <c r="D28" s="18"/>
      <c r="E28" s="18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17" customFormat="1" x14ac:dyDescent="0.25">
      <c r="A29" s="18" t="str">
        <f>'Total Scores'!B38</f>
        <v>Trevor Blocker</v>
      </c>
      <c r="B29" s="18" t="str">
        <f>'Total Scores'!C38</f>
        <v>Desoto SO</v>
      </c>
      <c r="C29" s="18">
        <f>'Total Scores'!D38</f>
        <v>31</v>
      </c>
      <c r="D29" s="18" t="str">
        <f>'Total Scores'!E38</f>
        <v>M</v>
      </c>
      <c r="E29" s="18">
        <f>'Total Scores'!U38</f>
        <v>312</v>
      </c>
      <c r="F29" s="18">
        <f>SUM(E29:E30)</f>
        <v>613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17" customFormat="1" x14ac:dyDescent="0.25">
      <c r="A30" s="18" t="str">
        <f>'Total Scores'!B42</f>
        <v>Shane Irwin</v>
      </c>
      <c r="B30" s="18" t="str">
        <f>'Total Scores'!C42</f>
        <v>Roanoke PD</v>
      </c>
      <c r="C30" s="18">
        <f>'Total Scores'!D42</f>
        <v>30</v>
      </c>
      <c r="D30" s="18" t="str">
        <f>'Total Scores'!E42</f>
        <v>M</v>
      </c>
      <c r="E30" s="18">
        <f>'Total Scores'!U42</f>
        <v>301</v>
      </c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17" customFormat="1" x14ac:dyDescent="0.25">
      <c r="A31" s="18"/>
      <c r="B31" s="18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17" customFormat="1" x14ac:dyDescent="0.25">
      <c r="A32" s="18" t="str">
        <f>'Total Scores'!B61</f>
        <v xml:space="preserve">Kelvin James </v>
      </c>
      <c r="B32" s="18" t="str">
        <f>'Total Scores'!C61</f>
        <v>Picayune PD</v>
      </c>
      <c r="C32" s="18">
        <f>'Total Scores'!D61</f>
        <v>31</v>
      </c>
      <c r="D32" s="18" t="str">
        <f>'Total Scores'!E61</f>
        <v>M</v>
      </c>
      <c r="E32" s="18">
        <f>'Total Scores'!U61</f>
        <v>275</v>
      </c>
      <c r="F32" s="18">
        <f>SUM(E32:E33)</f>
        <v>552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17" customFormat="1" x14ac:dyDescent="0.25">
      <c r="A33" s="18" t="str">
        <f>'Total Scores'!B60</f>
        <v>Patrick Williams</v>
      </c>
      <c r="B33" s="18" t="str">
        <f>'Total Scores'!C60</f>
        <v>Capitol PD</v>
      </c>
      <c r="C33" s="18">
        <f>'Total Scores'!D60</f>
        <v>33</v>
      </c>
      <c r="D33" s="18" t="str">
        <f>'Total Scores'!E60</f>
        <v>M</v>
      </c>
      <c r="E33" s="18">
        <f>'Total Scores'!U60</f>
        <v>277</v>
      </c>
      <c r="F33" s="1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17" customFormat="1" x14ac:dyDescent="0.25">
      <c r="A34" s="18"/>
      <c r="B34" s="18"/>
      <c r="C34" s="18"/>
      <c r="D34" s="18"/>
      <c r="E34" s="18"/>
      <c r="F34" s="1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17" customFormat="1" x14ac:dyDescent="0.25">
      <c r="A35" s="18" t="str">
        <f>'Total Scores'!B62</f>
        <v>Kyle Cummings</v>
      </c>
      <c r="B35" s="18" t="str">
        <f>'Total Scores'!C62</f>
        <v>MDOC</v>
      </c>
      <c r="C35" s="18">
        <f>'Total Scores'!D62</f>
        <v>40</v>
      </c>
      <c r="D35" s="18" t="str">
        <f>'Total Scores'!E62</f>
        <v>M</v>
      </c>
      <c r="E35" s="18">
        <f>'Total Scores'!U62</f>
        <v>273</v>
      </c>
      <c r="F35" s="18">
        <f>SUM(E35:E36)</f>
        <v>543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17" customFormat="1" x14ac:dyDescent="0.25">
      <c r="A36" s="18" t="str">
        <f>'Total Scores'!B63</f>
        <v>Conner Lewis</v>
      </c>
      <c r="B36" s="18" t="str">
        <f>'Total Scores'!C63</f>
        <v>Southaven PD</v>
      </c>
      <c r="C36" s="18">
        <f>'Total Scores'!D63</f>
        <v>26</v>
      </c>
      <c r="D36" s="18" t="str">
        <f>'Total Scores'!E63</f>
        <v>M</v>
      </c>
      <c r="E36" s="18">
        <f>'Total Scores'!U63</f>
        <v>270</v>
      </c>
      <c r="F36" s="1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17" customFormat="1" x14ac:dyDescent="0.25">
      <c r="A37" s="18"/>
      <c r="B37" s="18"/>
      <c r="C37"/>
      <c r="D37"/>
      <c r="E37"/>
      <c r="F3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17" customFormat="1" x14ac:dyDescent="0.25">
      <c r="A38" s="18" t="str">
        <f>'Total Scores'!B93</f>
        <v>Nicholas Pittman</v>
      </c>
      <c r="B38" s="18" t="str">
        <f>'Total Scores'!C93</f>
        <v>Flowood PD</v>
      </c>
      <c r="C38" s="18">
        <f>'Total Scores'!D93</f>
        <v>34</v>
      </c>
      <c r="D38" s="18" t="str">
        <f>'Total Scores'!E93</f>
        <v>M</v>
      </c>
      <c r="E38" s="18">
        <f>'Total Scores'!U93</f>
        <v>185</v>
      </c>
      <c r="F38" s="18">
        <f>SUM(E38:E39)</f>
        <v>349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17" customFormat="1" x14ac:dyDescent="0.25">
      <c r="A39" s="18" t="str">
        <f>'Total Scores'!B95</f>
        <v>Janet Smith</v>
      </c>
      <c r="B39" s="18" t="str">
        <f>'Total Scores'!C95</f>
        <v>Roanoke SO</v>
      </c>
      <c r="C39" s="18">
        <f>'Total Scores'!D95</f>
        <v>49</v>
      </c>
      <c r="D39" s="18" t="str">
        <f>'Total Scores'!E95</f>
        <v>F</v>
      </c>
      <c r="E39" s="18">
        <f>'Total Scores'!U95</f>
        <v>164</v>
      </c>
      <c r="F39" s="1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17" customFormat="1" x14ac:dyDescent="0.25">
      <c r="A40" s="18"/>
      <c r="B40" s="18"/>
      <c r="C40"/>
      <c r="D40"/>
      <c r="E40"/>
      <c r="F4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17" customFormat="1" x14ac:dyDescent="0.25">
      <c r="A41" s="18" t="str">
        <f>'Total Scores'!B67</f>
        <v>Logan McDaniel</v>
      </c>
      <c r="B41" s="18" t="str">
        <f>'Total Scores'!C67</f>
        <v>MS Wildlife</v>
      </c>
      <c r="C41" s="18">
        <f>'Total Scores'!D67</f>
        <v>24</v>
      </c>
      <c r="D41" s="18" t="str">
        <f>'Total Scores'!E67</f>
        <v>F</v>
      </c>
      <c r="E41" s="18">
        <f>'Total Scores'!U67</f>
        <v>261</v>
      </c>
      <c r="F41" s="18">
        <f>SUM(E41:E42)</f>
        <v>521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17" customFormat="1" x14ac:dyDescent="0.25">
      <c r="A42" s="18" t="str">
        <f>'Total Scores'!B69</f>
        <v>Justin Allen</v>
      </c>
      <c r="B42" s="18" t="str">
        <f>'Total Scores'!C69</f>
        <v>RCSO</v>
      </c>
      <c r="C42" s="18">
        <f>'Total Scores'!D69</f>
        <v>34</v>
      </c>
      <c r="D42" s="18" t="str">
        <f>'Total Scores'!E69</f>
        <v>M</v>
      </c>
      <c r="E42" s="18">
        <f>'Total Scores'!U69</f>
        <v>260</v>
      </c>
      <c r="F42" s="1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17" customFormat="1" x14ac:dyDescent="0.25">
      <c r="A43" s="18"/>
      <c r="B43" s="18"/>
      <c r="C43"/>
      <c r="D43"/>
      <c r="E43"/>
      <c r="F4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17" customFormat="1" x14ac:dyDescent="0.25">
      <c r="A44" s="18" t="str">
        <f>'Total Scores'!B99</f>
        <v>Wyniance Wiley</v>
      </c>
      <c r="B44" s="18" t="str">
        <f>'Total Scores'!C99</f>
        <v>RCSO</v>
      </c>
      <c r="C44" s="18">
        <f>'Total Scores'!D99</f>
        <v>29</v>
      </c>
      <c r="D44" s="18" t="str">
        <f>'Total Scores'!E99</f>
        <v>F</v>
      </c>
      <c r="E44" s="18">
        <f>'Total Scores'!U99</f>
        <v>122</v>
      </c>
      <c r="F44" s="18">
        <f>SUM(E44:E45)</f>
        <v>271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17" customFormat="1" x14ac:dyDescent="0.25">
      <c r="A45" s="18" t="str">
        <f>'Total Scores'!B98</f>
        <v>Hunter Chapman</v>
      </c>
      <c r="B45" s="18" t="str">
        <f>'Total Scores'!C98</f>
        <v>RCSO</v>
      </c>
      <c r="C45" s="18">
        <f>'Total Scores'!D98</f>
        <v>29</v>
      </c>
      <c r="D45" s="18" t="str">
        <f>'Total Scores'!E98</f>
        <v>M</v>
      </c>
      <c r="E45" s="18">
        <f>'Total Scores'!U98</f>
        <v>149</v>
      </c>
      <c r="F45" s="1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17" customFormat="1" x14ac:dyDescent="0.25">
      <c r="A46" s="18"/>
      <c r="B46" s="18"/>
      <c r="C46"/>
      <c r="D46"/>
      <c r="E46"/>
      <c r="F4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17" customFormat="1" x14ac:dyDescent="0.25">
      <c r="A47" s="18" t="str">
        <f>'Total Scores'!B76</f>
        <v>Garrett Duplechain</v>
      </c>
      <c r="B47" s="18" t="str">
        <f>'Total Scores'!C76</f>
        <v>Picayune PD</v>
      </c>
      <c r="C47" s="18">
        <f>'Total Scores'!D76</f>
        <v>28</v>
      </c>
      <c r="D47" s="18" t="str">
        <f>'Total Scores'!E76</f>
        <v>M</v>
      </c>
      <c r="E47" s="18">
        <f>'Total Scores'!U76</f>
        <v>251</v>
      </c>
      <c r="F47" s="18">
        <f>SUM(E47:E48)</f>
        <v>494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s="17" customFormat="1" x14ac:dyDescent="0.25">
      <c r="A48" s="18" t="str">
        <f>'Total Scores'!B77</f>
        <v>TJ Picou</v>
      </c>
      <c r="B48" s="18" t="str">
        <f>'Total Scores'!C77</f>
        <v>RCSO</v>
      </c>
      <c r="C48" s="18">
        <f>'Total Scores'!D77</f>
        <v>34</v>
      </c>
      <c r="D48" s="18" t="str">
        <f>'Total Scores'!E77</f>
        <v>M</v>
      </c>
      <c r="E48" s="18">
        <f>'Total Scores'!U77</f>
        <v>243</v>
      </c>
      <c r="F48" s="1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s="17" customFormat="1" x14ac:dyDescent="0.25">
      <c r="A49" s="18"/>
      <c r="B49" s="18"/>
      <c r="C49"/>
      <c r="D49"/>
      <c r="E4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s="17" customFormat="1" x14ac:dyDescent="0.25">
      <c r="A50" s="18"/>
      <c r="B50" s="18"/>
      <c r="C50"/>
      <c r="D50"/>
      <c r="E5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s="17" customFormat="1" x14ac:dyDescent="0.25">
      <c r="A51" s="18"/>
      <c r="B51" s="18"/>
      <c r="C51"/>
      <c r="D51"/>
      <c r="E5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s="17" customFormat="1" x14ac:dyDescent="0.25">
      <c r="A52" s="18"/>
      <c r="B52" s="18"/>
      <c r="C52"/>
      <c r="D52"/>
      <c r="E5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s="17" customFormat="1" x14ac:dyDescent="0.25">
      <c r="A53" s="18"/>
      <c r="B53" s="18"/>
      <c r="C53"/>
      <c r="D53"/>
      <c r="E5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s="17" customFormat="1" x14ac:dyDescent="0.25">
      <c r="A54" s="18"/>
      <c r="B54" s="18"/>
      <c r="C54"/>
      <c r="D54"/>
      <c r="E5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s="17" customFormat="1" x14ac:dyDescent="0.25">
      <c r="A55" s="18"/>
      <c r="B55" s="18"/>
      <c r="C55"/>
      <c r="D55"/>
      <c r="E5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s="17" customFormat="1" x14ac:dyDescent="0.25">
      <c r="A56" s="18"/>
      <c r="B56" s="18"/>
      <c r="C56"/>
      <c r="D56"/>
      <c r="E5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s="17" customFormat="1" x14ac:dyDescent="0.25">
      <c r="A57" s="18"/>
      <c r="B57" s="18"/>
      <c r="C57"/>
      <c r="D57"/>
      <c r="E5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s="17" customFormat="1" x14ac:dyDescent="0.25">
      <c r="A58" s="18"/>
      <c r="B58" s="18"/>
      <c r="C58"/>
      <c r="D58"/>
      <c r="E5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s="17" customFormat="1" x14ac:dyDescent="0.25">
      <c r="A59" s="18"/>
      <c r="B59" s="18"/>
      <c r="C59"/>
      <c r="D59"/>
      <c r="E5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s="17" customFormat="1" x14ac:dyDescent="0.25">
      <c r="A60" s="18"/>
      <c r="B60" s="18"/>
      <c r="C60"/>
      <c r="D60"/>
      <c r="E6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s="17" customFormat="1" x14ac:dyDescent="0.25">
      <c r="A61" s="18"/>
      <c r="B61" s="18"/>
      <c r="C61"/>
      <c r="D61"/>
      <c r="E6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s="17" customFormat="1" x14ac:dyDescent="0.25">
      <c r="A62" s="18"/>
      <c r="B62" s="18"/>
      <c r="C62"/>
      <c r="D62"/>
      <c r="E6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s="17" customFormat="1" x14ac:dyDescent="0.25">
      <c r="A63" s="18"/>
      <c r="B63" s="18"/>
      <c r="C63"/>
      <c r="D63"/>
      <c r="E6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s="17" customFormat="1" x14ac:dyDescent="0.25">
      <c r="A64" s="18"/>
      <c r="B64" s="18"/>
      <c r="C64"/>
      <c r="D64"/>
      <c r="E6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17" customFormat="1" x14ac:dyDescent="0.25">
      <c r="A65" s="18"/>
      <c r="B65" s="18"/>
      <c r="C65"/>
      <c r="D65"/>
      <c r="E6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17" customFormat="1" x14ac:dyDescent="0.25">
      <c r="A66" s="18"/>
      <c r="B66" s="18"/>
      <c r="C66"/>
      <c r="D66"/>
      <c r="E6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17" customFormat="1" x14ac:dyDescent="0.25">
      <c r="A67" s="18"/>
      <c r="B67" s="18"/>
      <c r="C67"/>
      <c r="D67"/>
      <c r="E6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17" customFormat="1" x14ac:dyDescent="0.25">
      <c r="A68" s="18"/>
      <c r="B68" s="18"/>
      <c r="C68"/>
      <c r="D68"/>
      <c r="E6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17" customFormat="1" x14ac:dyDescent="0.25">
      <c r="A69" s="18"/>
      <c r="B69" s="18"/>
      <c r="C69"/>
      <c r="D69"/>
      <c r="E6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17" customFormat="1" x14ac:dyDescent="0.25">
      <c r="A70" s="18"/>
      <c r="B70" s="18"/>
      <c r="C70"/>
      <c r="D70"/>
      <c r="E7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s="17" customFormat="1" x14ac:dyDescent="0.25">
      <c r="A71" s="18"/>
      <c r="B71" s="18"/>
      <c r="C71"/>
      <c r="D71"/>
      <c r="E7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17" customFormat="1" x14ac:dyDescent="0.25">
      <c r="A72" s="18"/>
      <c r="B72" s="18"/>
      <c r="C72"/>
      <c r="D72"/>
      <c r="E7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17" customFormat="1" x14ac:dyDescent="0.25">
      <c r="A73" s="18"/>
      <c r="B73" s="18"/>
      <c r="C73"/>
      <c r="D73"/>
      <c r="E7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s="17" customFormat="1" x14ac:dyDescent="0.25">
      <c r="A74" s="18"/>
      <c r="B74" s="18"/>
      <c r="C74"/>
      <c r="D74"/>
      <c r="E7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s="17" customFormat="1" x14ac:dyDescent="0.25">
      <c r="A75" s="18"/>
      <c r="B75" s="18"/>
      <c r="C75"/>
      <c r="D75"/>
      <c r="E7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s="17" customFormat="1" x14ac:dyDescent="0.25">
      <c r="A76" s="18"/>
      <c r="B76" s="18"/>
      <c r="C76"/>
      <c r="D76"/>
      <c r="E7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17" customFormat="1" x14ac:dyDescent="0.25">
      <c r="A77" s="18"/>
      <c r="B77" s="18"/>
      <c r="C77"/>
      <c r="D77"/>
      <c r="E7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s="17" customFormat="1" x14ac:dyDescent="0.25">
      <c r="A78" s="18"/>
      <c r="B78" s="18"/>
      <c r="C78"/>
      <c r="D78"/>
      <c r="E7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s="17" customFormat="1" x14ac:dyDescent="0.25">
      <c r="A79" s="18"/>
      <c r="B79" s="18"/>
      <c r="C79"/>
      <c r="D79"/>
      <c r="E7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s="17" customFormat="1" x14ac:dyDescent="0.25">
      <c r="A80" s="18"/>
      <c r="B80" s="18"/>
      <c r="C80"/>
      <c r="D80"/>
      <c r="E8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s="17" customFormat="1" x14ac:dyDescent="0.25">
      <c r="A81" s="18"/>
      <c r="B81" s="18"/>
      <c r="C81"/>
      <c r="D81"/>
      <c r="E8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s="17" customFormat="1" x14ac:dyDescent="0.25">
      <c r="A82" s="18"/>
      <c r="B82" s="18"/>
      <c r="C82"/>
      <c r="D82"/>
      <c r="E8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s="17" customFormat="1" x14ac:dyDescent="0.25">
      <c r="A83" s="18"/>
      <c r="B83" s="18"/>
      <c r="C83"/>
      <c r="D83"/>
      <c r="E8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17" customFormat="1" x14ac:dyDescent="0.25">
      <c r="A84" s="18"/>
      <c r="B84" s="18"/>
      <c r="C84"/>
      <c r="D84"/>
      <c r="E8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17" customFormat="1" x14ac:dyDescent="0.25">
      <c r="A85" s="18"/>
      <c r="B85" s="18"/>
      <c r="C85"/>
      <c r="D85"/>
      <c r="E8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s="17" customFormat="1" x14ac:dyDescent="0.25">
      <c r="A86" s="18"/>
      <c r="B86" s="18"/>
      <c r="C86"/>
      <c r="D86"/>
      <c r="E8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17" customFormat="1" x14ac:dyDescent="0.25">
      <c r="A87" s="18"/>
      <c r="B87" s="18"/>
      <c r="C87"/>
      <c r="D87"/>
      <c r="E8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s="17" customFormat="1" x14ac:dyDescent="0.25">
      <c r="A88" s="18"/>
      <c r="B88" s="18"/>
      <c r="C88"/>
      <c r="D88"/>
      <c r="E8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s="17" customFormat="1" x14ac:dyDescent="0.25">
      <c r="A89" s="18"/>
      <c r="B89" s="18"/>
      <c r="C89"/>
      <c r="D89"/>
      <c r="E8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s="17" customFormat="1" x14ac:dyDescent="0.25">
      <c r="A90" s="18"/>
      <c r="B90" s="18"/>
      <c r="C90"/>
      <c r="D90"/>
      <c r="E9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s="17" customFormat="1" x14ac:dyDescent="0.25">
      <c r="A91" s="18"/>
      <c r="B91" s="18"/>
      <c r="C91"/>
      <c r="D91"/>
      <c r="E9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s="17" customFormat="1" x14ac:dyDescent="0.25">
      <c r="A92" s="18"/>
      <c r="B92" s="18"/>
      <c r="C92"/>
      <c r="D92"/>
      <c r="E9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s="17" customFormat="1" x14ac:dyDescent="0.25">
      <c r="A93" s="18"/>
      <c r="B93" s="18"/>
      <c r="C93"/>
      <c r="D93"/>
      <c r="E9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s="17" customFormat="1" x14ac:dyDescent="0.25">
      <c r="A94" s="18"/>
      <c r="B94" s="18"/>
      <c r="C94"/>
      <c r="D94"/>
      <c r="E9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s="17" customFormat="1" x14ac:dyDescent="0.25">
      <c r="A95" s="18"/>
      <c r="B95" s="18"/>
      <c r="C95"/>
      <c r="D95"/>
      <c r="E9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s="17" customFormat="1" x14ac:dyDescent="0.25">
      <c r="A96" s="18"/>
      <c r="B96" s="18"/>
      <c r="C96"/>
      <c r="D96"/>
      <c r="E9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s="17" customFormat="1" x14ac:dyDescent="0.25">
      <c r="A97" s="18"/>
      <c r="B97" s="18"/>
      <c r="C97"/>
      <c r="D97"/>
      <c r="E9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s="17" customFormat="1" x14ac:dyDescent="0.25">
      <c r="A98" s="18"/>
      <c r="B98" s="18"/>
      <c r="C98"/>
      <c r="D98"/>
      <c r="E9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s="17" customFormat="1" x14ac:dyDescent="0.25">
      <c r="A99" s="18"/>
      <c r="B99" s="18"/>
      <c r="C99"/>
      <c r="D99"/>
      <c r="E9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s="17" customFormat="1" x14ac:dyDescent="0.25">
      <c r="A100" s="18"/>
      <c r="B100" s="18"/>
      <c r="C100"/>
      <c r="D100"/>
      <c r="E10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s="17" customFormat="1" x14ac:dyDescent="0.25">
      <c r="A101" s="18"/>
      <c r="B101" s="18"/>
      <c r="C101"/>
      <c r="D101"/>
      <c r="E10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s="17" customFormat="1" x14ac:dyDescent="0.25">
      <c r="A102" s="18"/>
      <c r="B102" s="18"/>
      <c r="C102"/>
      <c r="D102"/>
      <c r="E10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s="17" customFormat="1" x14ac:dyDescent="0.25">
      <c r="A103" s="18"/>
      <c r="B103" s="18"/>
      <c r="C103"/>
      <c r="D103"/>
      <c r="E10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s="17" customFormat="1" x14ac:dyDescent="0.25">
      <c r="A104" s="18"/>
      <c r="B104" s="18"/>
      <c r="C104"/>
      <c r="D104"/>
      <c r="E10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s="17" customFormat="1" x14ac:dyDescent="0.25">
      <c r="A105" s="18"/>
      <c r="B105" s="18"/>
      <c r="C105"/>
      <c r="D105"/>
      <c r="E10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s="17" customFormat="1" x14ac:dyDescent="0.25">
      <c r="A106" s="18"/>
      <c r="B106" s="18"/>
      <c r="C106"/>
      <c r="D106"/>
      <c r="E10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s="17" customFormat="1" x14ac:dyDescent="0.25">
      <c r="A107" s="18"/>
      <c r="B107" s="18"/>
      <c r="C107"/>
      <c r="D107"/>
      <c r="E10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s="17" customFormat="1" x14ac:dyDescent="0.25">
      <c r="A108" s="18"/>
      <c r="B108" s="18"/>
      <c r="C108"/>
      <c r="D108"/>
      <c r="E10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s="17" customFormat="1" x14ac:dyDescent="0.25">
      <c r="A109" s="18"/>
      <c r="B109" s="18"/>
      <c r="C109"/>
      <c r="D109"/>
      <c r="E10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s="17" customFormat="1" x14ac:dyDescent="0.25">
      <c r="A110" s="18"/>
      <c r="B110" s="18"/>
      <c r="C110"/>
      <c r="D110"/>
      <c r="E11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s="17" customFormat="1" x14ac:dyDescent="0.25">
      <c r="A111" s="18"/>
      <c r="B111" s="18"/>
      <c r="C111"/>
      <c r="D111"/>
      <c r="E11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s="17" customFormat="1" x14ac:dyDescent="0.25">
      <c r="A112" s="18"/>
      <c r="B112" s="18"/>
      <c r="C112"/>
      <c r="D112"/>
      <c r="E11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s="17" customFormat="1" x14ac:dyDescent="0.25">
      <c r="A113" s="18"/>
      <c r="B113" s="18"/>
      <c r="C113"/>
      <c r="D113"/>
      <c r="E1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s="17" customFormat="1" x14ac:dyDescent="0.25">
      <c r="A114" s="18"/>
      <c r="B114" s="18"/>
      <c r="C114"/>
      <c r="D114"/>
      <c r="E11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s="17" customFormat="1" x14ac:dyDescent="0.25">
      <c r="A115" s="18"/>
      <c r="B115" s="18"/>
      <c r="C115"/>
      <c r="D115"/>
      <c r="E11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s="17" customFormat="1" x14ac:dyDescent="0.25">
      <c r="A116" s="18"/>
      <c r="B116" s="18"/>
      <c r="C116"/>
      <c r="D116"/>
      <c r="E11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s="17" customFormat="1" x14ac:dyDescent="0.25">
      <c r="A117" s="18"/>
      <c r="B117" s="18"/>
      <c r="C117"/>
      <c r="D117"/>
      <c r="E1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s="17" customFormat="1" x14ac:dyDescent="0.25">
      <c r="A118" s="18"/>
      <c r="B118" s="18"/>
      <c r="C118"/>
      <c r="D118"/>
      <c r="E11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s="17" customFormat="1" x14ac:dyDescent="0.25">
      <c r="A119" s="18"/>
      <c r="B119" s="18"/>
      <c r="C119"/>
      <c r="D119"/>
      <c r="E11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s="17" customFormat="1" x14ac:dyDescent="0.25">
      <c r="A120" s="18"/>
      <c r="B120" s="18"/>
      <c r="C120"/>
      <c r="D120"/>
      <c r="E12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s="17" customFormat="1" x14ac:dyDescent="0.25">
      <c r="A121" s="18"/>
      <c r="B121" s="18"/>
      <c r="C121"/>
      <c r="D121"/>
      <c r="E12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s="17" customFormat="1" x14ac:dyDescent="0.25">
      <c r="A122" s="18"/>
      <c r="B122" s="18"/>
      <c r="C122"/>
      <c r="D122"/>
      <c r="E12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s="17" customFormat="1" x14ac:dyDescent="0.25">
      <c r="A123" s="18"/>
      <c r="B123" s="18"/>
      <c r="C123"/>
      <c r="D123"/>
      <c r="E12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s="17" customFormat="1" x14ac:dyDescent="0.25">
      <c r="A124" s="18"/>
      <c r="B124" s="18"/>
      <c r="C124"/>
      <c r="D124"/>
      <c r="E12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s="17" customFormat="1" x14ac:dyDescent="0.25">
      <c r="A125" s="18"/>
      <c r="B125" s="18"/>
      <c r="C125"/>
      <c r="D125"/>
      <c r="E1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s="17" customFormat="1" x14ac:dyDescent="0.25">
      <c r="A126" s="18"/>
      <c r="B126" s="18"/>
      <c r="C126"/>
      <c r="D126"/>
      <c r="E12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s="17" customFormat="1" x14ac:dyDescent="0.25">
      <c r="A127" s="18"/>
      <c r="B127" s="18"/>
      <c r="C127"/>
      <c r="D127"/>
      <c r="E12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s="17" customFormat="1" x14ac:dyDescent="0.25">
      <c r="A128" s="18"/>
      <c r="B128" s="18"/>
      <c r="C128"/>
      <c r="D128"/>
      <c r="E12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s="17" customFormat="1" x14ac:dyDescent="0.25">
      <c r="A129" s="14"/>
      <c r="B129" s="18"/>
      <c r="C129" s="2"/>
      <c r="D129" s="2"/>
      <c r="E12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x14ac:dyDescent="0.25">
      <c r="B130" s="18"/>
      <c r="E130"/>
    </row>
    <row r="131" spans="1:30" x14ac:dyDescent="0.25">
      <c r="B131" s="18"/>
      <c r="E131"/>
    </row>
    <row r="132" spans="1:30" x14ac:dyDescent="0.25">
      <c r="B132" s="18"/>
      <c r="E132"/>
    </row>
    <row r="133" spans="1:30" x14ac:dyDescent="0.25">
      <c r="B133" s="18"/>
      <c r="E133"/>
    </row>
    <row r="134" spans="1:30" x14ac:dyDescent="0.25">
      <c r="B134" s="18"/>
      <c r="E134"/>
    </row>
    <row r="135" spans="1:30" x14ac:dyDescent="0.25">
      <c r="B135" s="18"/>
      <c r="E135"/>
    </row>
    <row r="136" spans="1:30" x14ac:dyDescent="0.25">
      <c r="B136" s="18"/>
      <c r="E136"/>
    </row>
    <row r="137" spans="1:30" x14ac:dyDescent="0.25">
      <c r="B137" s="18"/>
      <c r="E137"/>
    </row>
    <row r="138" spans="1:30" x14ac:dyDescent="0.25">
      <c r="B138" s="18"/>
      <c r="E138"/>
    </row>
    <row r="139" spans="1:30" x14ac:dyDescent="0.25">
      <c r="B139" s="18"/>
      <c r="E139"/>
    </row>
    <row r="140" spans="1:30" x14ac:dyDescent="0.25">
      <c r="B140" s="18"/>
      <c r="E140"/>
    </row>
    <row r="141" spans="1:30" x14ac:dyDescent="0.25">
      <c r="B141" s="18"/>
      <c r="E141"/>
    </row>
    <row r="142" spans="1:30" x14ac:dyDescent="0.25">
      <c r="B142" s="18"/>
      <c r="E142"/>
    </row>
    <row r="143" spans="1:30" x14ac:dyDescent="0.25">
      <c r="B143" s="18"/>
      <c r="E143"/>
    </row>
    <row r="144" spans="1:30" x14ac:dyDescent="0.25">
      <c r="B144" s="18"/>
      <c r="E144"/>
    </row>
    <row r="145" spans="2:5" x14ac:dyDescent="0.25">
      <c r="B145" s="18"/>
      <c r="E145"/>
    </row>
    <row r="146" spans="2:5" x14ac:dyDescent="0.25">
      <c r="B146" s="18"/>
      <c r="E146"/>
    </row>
    <row r="147" spans="2:5" x14ac:dyDescent="0.25">
      <c r="B147" s="18"/>
      <c r="E147"/>
    </row>
    <row r="148" spans="2:5" x14ac:dyDescent="0.25">
      <c r="B148" s="18"/>
      <c r="E148"/>
    </row>
    <row r="149" spans="2:5" x14ac:dyDescent="0.25">
      <c r="E149"/>
    </row>
    <row r="150" spans="2:5" x14ac:dyDescent="0.25">
      <c r="E150"/>
    </row>
    <row r="151" spans="2:5" x14ac:dyDescent="0.25">
      <c r="E151"/>
    </row>
    <row r="152" spans="2:5" x14ac:dyDescent="0.25">
      <c r="E152"/>
    </row>
    <row r="153" spans="2:5" x14ac:dyDescent="0.25">
      <c r="E153"/>
    </row>
    <row r="154" spans="2:5" x14ac:dyDescent="0.25">
      <c r="E154"/>
    </row>
    <row r="155" spans="2:5" x14ac:dyDescent="0.25">
      <c r="E155"/>
    </row>
    <row r="156" spans="2:5" x14ac:dyDescent="0.25">
      <c r="E156"/>
    </row>
    <row r="157" spans="2:5" x14ac:dyDescent="0.25">
      <c r="E157"/>
    </row>
    <row r="158" spans="2:5" x14ac:dyDescent="0.25">
      <c r="E158"/>
    </row>
    <row r="159" spans="2:5" x14ac:dyDescent="0.25">
      <c r="E159"/>
    </row>
    <row r="160" spans="2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</sheetData>
  <conditionalFormatting sqref="D129:D65380">
    <cfRule type="expression" dxfId="0" priority="5" stopIfTrue="1">
      <formula>NOT(ISERROR(SEARCH("F",D129)))</formula>
    </cfRule>
  </conditionalFormatting>
  <printOptions gridLines="1"/>
  <pageMargins left="0.7" right="0.7" top="0.75" bottom="0.75" header="0.3" footer="0.3"/>
  <pageSetup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7"/>
  <sheetViews>
    <sheetView zoomScale="83" zoomScaleNormal="83" workbookViewId="0">
      <selection activeCell="F10" sqref="F10"/>
    </sheetView>
  </sheetViews>
  <sheetFormatPr defaultColWidth="11.5546875" defaultRowHeight="13.2" x14ac:dyDescent="0.25"/>
  <cols>
    <col min="1" max="1" width="11.5546875" style="3"/>
    <col min="2" max="2" width="13.5546875" style="3" customWidth="1"/>
    <col min="3" max="7" width="11.5546875" style="3"/>
    <col min="8" max="8" width="14.109375" style="3" customWidth="1"/>
    <col min="9" max="16384" width="11.5546875" style="3"/>
  </cols>
  <sheetData>
    <row r="1" spans="1:13" x14ac:dyDescent="0.25">
      <c r="A1" s="3" t="s">
        <v>153</v>
      </c>
      <c r="B1" s="3" t="s">
        <v>143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143</v>
      </c>
      <c r="I1" s="3" t="s">
        <v>154</v>
      </c>
      <c r="J1" s="3" t="s">
        <v>155</v>
      </c>
      <c r="K1" s="3" t="s">
        <v>159</v>
      </c>
    </row>
    <row r="2" spans="1:13" x14ac:dyDescent="0.25">
      <c r="B2" s="3">
        <v>2.5000000000000013</v>
      </c>
      <c r="C2" s="3">
        <f t="shared" ref="C2:C47" si="0">(2*((100*B2-25)/5))</f>
        <v>90.000000000000057</v>
      </c>
      <c r="D2" s="3">
        <f t="shared" ref="D2:D47" si="1">(2*((100*B2-20)/5))</f>
        <v>92.000000000000057</v>
      </c>
      <c r="E2" s="3">
        <f t="shared" ref="E2:E47" si="2">(2*((100*B2-10)/5))</f>
        <v>96.000000000000057</v>
      </c>
      <c r="F2" s="3">
        <f t="shared" ref="F2:F47" si="3">(2*(((100*B2))/5))</f>
        <v>100.00000000000006</v>
      </c>
      <c r="H2" s="3">
        <v>2.5000000000000013</v>
      </c>
      <c r="I2" s="3">
        <f t="shared" ref="I2:I47" si="4">(2*(((100*H2))/5))</f>
        <v>100.00000000000006</v>
      </c>
      <c r="J2" s="3">
        <f t="shared" ref="J2:J47" si="5">(2*((100*H2+5)/5))</f>
        <v>102.00000000000006</v>
      </c>
      <c r="K2" s="3">
        <f t="shared" ref="K2:K47" si="6">(2*((100*H2+10)/5))</f>
        <v>104.00000000000004</v>
      </c>
    </row>
    <row r="3" spans="1:13" x14ac:dyDescent="0.25">
      <c r="B3" s="3">
        <v>2.4500000000000011</v>
      </c>
      <c r="C3" s="3">
        <f t="shared" si="0"/>
        <v>88.000000000000043</v>
      </c>
      <c r="D3" s="3">
        <f t="shared" si="1"/>
        <v>90.000000000000043</v>
      </c>
      <c r="E3" s="3">
        <f t="shared" si="2"/>
        <v>94.000000000000043</v>
      </c>
      <c r="F3" s="3">
        <f t="shared" si="3"/>
        <v>98.000000000000043</v>
      </c>
      <c r="H3" s="3">
        <v>2.4500000000000011</v>
      </c>
      <c r="I3" s="3">
        <f t="shared" si="4"/>
        <v>98.000000000000043</v>
      </c>
      <c r="J3" s="3">
        <f t="shared" si="5"/>
        <v>100.00000000000004</v>
      </c>
      <c r="K3" s="3">
        <f t="shared" si="6"/>
        <v>102.00000000000004</v>
      </c>
      <c r="M3"/>
    </row>
    <row r="4" spans="1:13" x14ac:dyDescent="0.25">
      <c r="B4" s="3">
        <v>2.4000000000000012</v>
      </c>
      <c r="C4" s="3">
        <f t="shared" si="0"/>
        <v>86.000000000000043</v>
      </c>
      <c r="D4" s="3">
        <f t="shared" si="1"/>
        <v>88.000000000000043</v>
      </c>
      <c r="E4" s="3">
        <f t="shared" si="2"/>
        <v>92.000000000000043</v>
      </c>
      <c r="F4" s="3">
        <f t="shared" si="3"/>
        <v>96.000000000000043</v>
      </c>
      <c r="H4" s="3">
        <v>2.4000000000000012</v>
      </c>
      <c r="I4" s="3">
        <f t="shared" si="4"/>
        <v>96.000000000000043</v>
      </c>
      <c r="J4" s="3">
        <f t="shared" si="5"/>
        <v>98.000000000000043</v>
      </c>
      <c r="K4" s="3">
        <f t="shared" si="6"/>
        <v>100.00000000000004</v>
      </c>
    </row>
    <row r="5" spans="1:13" x14ac:dyDescent="0.25">
      <c r="B5" s="3">
        <v>2.3500000000000014</v>
      </c>
      <c r="C5" s="3">
        <f t="shared" si="0"/>
        <v>84.000000000000057</v>
      </c>
      <c r="D5" s="3">
        <f t="shared" si="1"/>
        <v>86.000000000000057</v>
      </c>
      <c r="E5" s="3">
        <f t="shared" si="2"/>
        <v>90.000000000000057</v>
      </c>
      <c r="F5" s="3">
        <f t="shared" si="3"/>
        <v>94.000000000000057</v>
      </c>
      <c r="H5" s="3">
        <v>2.3500000000000014</v>
      </c>
      <c r="I5" s="3">
        <f t="shared" si="4"/>
        <v>94.000000000000057</v>
      </c>
      <c r="J5" s="3">
        <f t="shared" si="5"/>
        <v>96.000000000000057</v>
      </c>
      <c r="K5" s="3">
        <f t="shared" si="6"/>
        <v>98.000000000000057</v>
      </c>
    </row>
    <row r="6" spans="1:13" x14ac:dyDescent="0.25">
      <c r="B6" s="3">
        <v>2.3000000000000012</v>
      </c>
      <c r="C6" s="3">
        <f t="shared" si="0"/>
        <v>82.000000000000043</v>
      </c>
      <c r="D6" s="3">
        <f t="shared" si="1"/>
        <v>84.000000000000043</v>
      </c>
      <c r="E6" s="3">
        <f t="shared" si="2"/>
        <v>88.000000000000043</v>
      </c>
      <c r="F6" s="3">
        <f t="shared" si="3"/>
        <v>92.000000000000043</v>
      </c>
      <c r="H6" s="3">
        <v>2.3000000000000012</v>
      </c>
      <c r="I6" s="3">
        <f t="shared" si="4"/>
        <v>92.000000000000043</v>
      </c>
      <c r="J6" s="3">
        <f t="shared" si="5"/>
        <v>94.000000000000043</v>
      </c>
      <c r="K6" s="3">
        <f t="shared" si="6"/>
        <v>96.000000000000043</v>
      </c>
    </row>
    <row r="7" spans="1:13" x14ac:dyDescent="0.25">
      <c r="B7" s="3">
        <v>2.2500000000000009</v>
      </c>
      <c r="C7" s="3">
        <f t="shared" si="0"/>
        <v>80.000000000000028</v>
      </c>
      <c r="D7" s="3">
        <f t="shared" si="1"/>
        <v>82.000000000000028</v>
      </c>
      <c r="E7" s="3">
        <f t="shared" si="2"/>
        <v>86.000000000000028</v>
      </c>
      <c r="F7" s="3">
        <f t="shared" si="3"/>
        <v>90.000000000000028</v>
      </c>
      <c r="H7" s="3">
        <v>2.2500000000000009</v>
      </c>
      <c r="I7" s="3">
        <f t="shared" si="4"/>
        <v>90.000000000000028</v>
      </c>
      <c r="J7" s="3">
        <f t="shared" si="5"/>
        <v>92.000000000000028</v>
      </c>
      <c r="K7" s="3">
        <f t="shared" si="6"/>
        <v>94.000000000000028</v>
      </c>
    </row>
    <row r="8" spans="1:13" x14ac:dyDescent="0.25">
      <c r="B8" s="3">
        <v>2.2000000000000011</v>
      </c>
      <c r="C8" s="3">
        <f t="shared" si="0"/>
        <v>78.000000000000043</v>
      </c>
      <c r="D8" s="3">
        <f t="shared" si="1"/>
        <v>80.000000000000043</v>
      </c>
      <c r="E8" s="3">
        <f t="shared" si="2"/>
        <v>84.000000000000043</v>
      </c>
      <c r="F8" s="3">
        <f t="shared" si="3"/>
        <v>88.000000000000043</v>
      </c>
      <c r="G8" s="11" t="s">
        <v>160</v>
      </c>
      <c r="H8" s="3">
        <v>2.2000000000000011</v>
      </c>
      <c r="I8" s="3">
        <f t="shared" si="4"/>
        <v>88.000000000000043</v>
      </c>
      <c r="J8" s="3">
        <f t="shared" si="5"/>
        <v>90.000000000000043</v>
      </c>
      <c r="K8" s="3">
        <f t="shared" si="6"/>
        <v>92.000000000000043</v>
      </c>
    </row>
    <row r="9" spans="1:13" x14ac:dyDescent="0.25">
      <c r="B9" s="3">
        <v>2.1500000000000012</v>
      </c>
      <c r="C9" s="3">
        <f t="shared" si="0"/>
        <v>76.000000000000043</v>
      </c>
      <c r="D9" s="3">
        <f t="shared" si="1"/>
        <v>78.000000000000043</v>
      </c>
      <c r="E9" s="3">
        <f t="shared" si="2"/>
        <v>82.000000000000043</v>
      </c>
      <c r="F9" s="3">
        <f t="shared" si="3"/>
        <v>86.000000000000043</v>
      </c>
      <c r="G9" s="11" t="s">
        <v>161</v>
      </c>
      <c r="H9" s="3">
        <v>2.1500000000000012</v>
      </c>
      <c r="I9" s="3">
        <f t="shared" si="4"/>
        <v>86.000000000000043</v>
      </c>
      <c r="J9" s="3">
        <f t="shared" si="5"/>
        <v>88.000000000000043</v>
      </c>
      <c r="K9" s="3">
        <f t="shared" si="6"/>
        <v>90.000000000000043</v>
      </c>
    </row>
    <row r="10" spans="1:13" x14ac:dyDescent="0.25">
      <c r="B10" s="3">
        <v>2.100000000000001</v>
      </c>
      <c r="C10" s="3">
        <f t="shared" si="0"/>
        <v>74.000000000000028</v>
      </c>
      <c r="D10" s="3">
        <f t="shared" si="1"/>
        <v>76.000000000000028</v>
      </c>
      <c r="E10" s="3">
        <f t="shared" si="2"/>
        <v>80.000000000000028</v>
      </c>
      <c r="F10" s="3">
        <f t="shared" si="3"/>
        <v>84.000000000000028</v>
      </c>
      <c r="G10" s="11" t="s">
        <v>162</v>
      </c>
      <c r="H10" s="3">
        <v>2.100000000000001</v>
      </c>
      <c r="I10" s="3">
        <f t="shared" si="4"/>
        <v>84.000000000000028</v>
      </c>
      <c r="J10" s="3">
        <f t="shared" si="5"/>
        <v>86.000000000000028</v>
      </c>
      <c r="K10" s="3">
        <f t="shared" si="6"/>
        <v>88.000000000000028</v>
      </c>
    </row>
    <row r="11" spans="1:13" x14ac:dyDescent="0.25">
      <c r="B11" s="3">
        <v>2.0500000000000007</v>
      </c>
      <c r="C11" s="3">
        <f t="shared" si="0"/>
        <v>72.000000000000028</v>
      </c>
      <c r="D11" s="3">
        <f t="shared" si="1"/>
        <v>74.000000000000028</v>
      </c>
      <c r="E11" s="3">
        <f t="shared" si="2"/>
        <v>78.000000000000028</v>
      </c>
      <c r="F11" s="3">
        <f t="shared" si="3"/>
        <v>82.000000000000028</v>
      </c>
      <c r="G11" s="11" t="s">
        <v>163</v>
      </c>
      <c r="H11" s="3">
        <v>2.0500000000000007</v>
      </c>
      <c r="I11" s="3">
        <f t="shared" si="4"/>
        <v>82.000000000000028</v>
      </c>
      <c r="J11" s="3">
        <f t="shared" si="5"/>
        <v>84.000000000000028</v>
      </c>
      <c r="K11" s="3">
        <f t="shared" si="6"/>
        <v>86.000000000000028</v>
      </c>
    </row>
    <row r="12" spans="1:13" x14ac:dyDescent="0.25">
      <c r="B12" s="3">
        <v>2.0000000000000009</v>
      </c>
      <c r="C12" s="3">
        <f t="shared" si="0"/>
        <v>70.000000000000028</v>
      </c>
      <c r="D12" s="3">
        <f t="shared" si="1"/>
        <v>72.000000000000028</v>
      </c>
      <c r="E12" s="3">
        <f t="shared" si="2"/>
        <v>76.000000000000028</v>
      </c>
      <c r="F12" s="3">
        <f t="shared" si="3"/>
        <v>80.000000000000028</v>
      </c>
      <c r="G12" s="11" t="s">
        <v>160</v>
      </c>
      <c r="H12" s="3">
        <v>2.0000000000000009</v>
      </c>
      <c r="I12" s="3">
        <f t="shared" si="4"/>
        <v>80.000000000000028</v>
      </c>
      <c r="J12" s="3">
        <f t="shared" si="5"/>
        <v>82.000000000000028</v>
      </c>
      <c r="K12" s="3">
        <f t="shared" si="6"/>
        <v>84.000000000000028</v>
      </c>
    </row>
    <row r="13" spans="1:13" x14ac:dyDescent="0.25">
      <c r="B13" s="3">
        <v>1.9500000000000008</v>
      </c>
      <c r="C13" s="3">
        <f t="shared" si="0"/>
        <v>68.000000000000028</v>
      </c>
      <c r="D13" s="3">
        <f t="shared" si="1"/>
        <v>70.000000000000028</v>
      </c>
      <c r="E13" s="3">
        <f t="shared" si="2"/>
        <v>74.000000000000028</v>
      </c>
      <c r="F13" s="3">
        <f t="shared" si="3"/>
        <v>78.000000000000028</v>
      </c>
      <c r="H13" s="3">
        <v>1.9500000000000008</v>
      </c>
      <c r="I13" s="3">
        <f t="shared" si="4"/>
        <v>78.000000000000028</v>
      </c>
      <c r="J13" s="3">
        <f t="shared" si="5"/>
        <v>80.000000000000028</v>
      </c>
      <c r="K13" s="3">
        <f t="shared" si="6"/>
        <v>82.000000000000028</v>
      </c>
    </row>
    <row r="14" spans="1:13" x14ac:dyDescent="0.25">
      <c r="B14" s="3">
        <v>1.9000000000000008</v>
      </c>
      <c r="C14" s="3">
        <f t="shared" si="0"/>
        <v>66.000000000000028</v>
      </c>
      <c r="D14" s="3">
        <f t="shared" si="1"/>
        <v>68.000000000000028</v>
      </c>
      <c r="E14" s="3">
        <f t="shared" si="2"/>
        <v>72.000000000000028</v>
      </c>
      <c r="F14" s="3">
        <f t="shared" si="3"/>
        <v>76.000000000000028</v>
      </c>
      <c r="H14" s="3">
        <v>1.9000000000000008</v>
      </c>
      <c r="I14" s="3">
        <f t="shared" si="4"/>
        <v>76.000000000000028</v>
      </c>
      <c r="J14" s="3">
        <f t="shared" si="5"/>
        <v>78.000000000000028</v>
      </c>
      <c r="K14" s="3">
        <f t="shared" si="6"/>
        <v>80.000000000000028</v>
      </c>
    </row>
    <row r="15" spans="1:13" x14ac:dyDescent="0.25">
      <c r="B15" s="3">
        <v>1.8500000000000008</v>
      </c>
      <c r="C15" s="3">
        <f t="shared" si="0"/>
        <v>64.000000000000028</v>
      </c>
      <c r="D15" s="3">
        <f t="shared" si="1"/>
        <v>66.000000000000028</v>
      </c>
      <c r="E15" s="3">
        <f t="shared" si="2"/>
        <v>70.000000000000028</v>
      </c>
      <c r="F15" s="3">
        <f t="shared" si="3"/>
        <v>74.000000000000028</v>
      </c>
      <c r="H15" s="3">
        <v>1.8500000000000008</v>
      </c>
      <c r="I15" s="3">
        <f t="shared" si="4"/>
        <v>74.000000000000028</v>
      </c>
      <c r="J15" s="3">
        <f t="shared" si="5"/>
        <v>76.000000000000028</v>
      </c>
      <c r="K15" s="3">
        <f t="shared" si="6"/>
        <v>78.000000000000028</v>
      </c>
    </row>
    <row r="16" spans="1:13" x14ac:dyDescent="0.25">
      <c r="B16" s="3">
        <v>1.8000000000000007</v>
      </c>
      <c r="C16" s="3">
        <f t="shared" si="0"/>
        <v>62.000000000000021</v>
      </c>
      <c r="D16" s="3">
        <f t="shared" si="1"/>
        <v>64.000000000000028</v>
      </c>
      <c r="E16" s="3">
        <f t="shared" si="2"/>
        <v>68.000000000000028</v>
      </c>
      <c r="F16" s="3">
        <f t="shared" si="3"/>
        <v>72.000000000000028</v>
      </c>
      <c r="H16" s="3">
        <v>1.8000000000000007</v>
      </c>
      <c r="I16" s="3">
        <f t="shared" si="4"/>
        <v>72.000000000000028</v>
      </c>
      <c r="J16" s="3">
        <f t="shared" si="5"/>
        <v>74.000000000000028</v>
      </c>
      <c r="K16" s="3">
        <f t="shared" si="6"/>
        <v>76.000000000000028</v>
      </c>
    </row>
    <row r="17" spans="2:11" x14ac:dyDescent="0.25">
      <c r="B17" s="3">
        <v>1.7500000000000007</v>
      </c>
      <c r="C17" s="3">
        <f t="shared" si="0"/>
        <v>60.000000000000021</v>
      </c>
      <c r="D17" s="3">
        <f t="shared" si="1"/>
        <v>62.000000000000021</v>
      </c>
      <c r="E17" s="3">
        <f t="shared" si="2"/>
        <v>66.000000000000028</v>
      </c>
      <c r="F17" s="3">
        <f t="shared" si="3"/>
        <v>70.000000000000028</v>
      </c>
      <c r="H17" s="3">
        <v>1.7500000000000007</v>
      </c>
      <c r="I17" s="3">
        <f t="shared" si="4"/>
        <v>70.000000000000028</v>
      </c>
      <c r="J17" s="3">
        <f t="shared" si="5"/>
        <v>72.000000000000028</v>
      </c>
      <c r="K17" s="3">
        <f t="shared" si="6"/>
        <v>74.000000000000028</v>
      </c>
    </row>
    <row r="18" spans="2:11" x14ac:dyDescent="0.25">
      <c r="B18" s="3">
        <v>1.7000000000000006</v>
      </c>
      <c r="C18" s="3">
        <f t="shared" si="0"/>
        <v>58.000000000000021</v>
      </c>
      <c r="D18" s="3">
        <f t="shared" si="1"/>
        <v>60.000000000000021</v>
      </c>
      <c r="E18" s="3">
        <f t="shared" si="2"/>
        <v>64.000000000000028</v>
      </c>
      <c r="F18" s="3">
        <f t="shared" si="3"/>
        <v>68.000000000000028</v>
      </c>
      <c r="H18" s="3">
        <v>1.7000000000000006</v>
      </c>
      <c r="I18" s="3">
        <f t="shared" si="4"/>
        <v>68.000000000000028</v>
      </c>
      <c r="J18" s="3">
        <f t="shared" si="5"/>
        <v>70.000000000000028</v>
      </c>
      <c r="K18" s="3">
        <f t="shared" si="6"/>
        <v>72.000000000000028</v>
      </c>
    </row>
    <row r="19" spans="2:11" x14ac:dyDescent="0.25">
      <c r="B19" s="3">
        <v>1.6500000000000006</v>
      </c>
      <c r="C19" s="3">
        <f t="shared" si="0"/>
        <v>56.000000000000021</v>
      </c>
      <c r="D19" s="3">
        <f t="shared" si="1"/>
        <v>58.000000000000021</v>
      </c>
      <c r="E19" s="3">
        <f t="shared" si="2"/>
        <v>62.000000000000021</v>
      </c>
      <c r="F19" s="3">
        <f t="shared" si="3"/>
        <v>66.000000000000028</v>
      </c>
      <c r="H19" s="3">
        <v>1.6500000000000006</v>
      </c>
      <c r="I19" s="3">
        <f t="shared" si="4"/>
        <v>66.000000000000028</v>
      </c>
      <c r="J19" s="3">
        <f t="shared" si="5"/>
        <v>68.000000000000028</v>
      </c>
      <c r="K19" s="3">
        <f t="shared" si="6"/>
        <v>70.000000000000028</v>
      </c>
    </row>
    <row r="20" spans="2:11" x14ac:dyDescent="0.25">
      <c r="B20" s="3">
        <v>1.6000000000000005</v>
      </c>
      <c r="C20" s="3">
        <f t="shared" si="0"/>
        <v>54.000000000000021</v>
      </c>
      <c r="D20" s="3">
        <f t="shared" si="1"/>
        <v>56.000000000000021</v>
      </c>
      <c r="E20" s="3">
        <f t="shared" si="2"/>
        <v>60.000000000000021</v>
      </c>
      <c r="F20" s="3">
        <f t="shared" si="3"/>
        <v>64.000000000000028</v>
      </c>
      <c r="H20" s="3">
        <v>1.6000000000000005</v>
      </c>
      <c r="I20" s="3">
        <f t="shared" si="4"/>
        <v>64.000000000000028</v>
      </c>
      <c r="J20" s="3">
        <f t="shared" si="5"/>
        <v>66.000000000000028</v>
      </c>
      <c r="K20" s="3">
        <f t="shared" si="6"/>
        <v>68.000000000000028</v>
      </c>
    </row>
    <row r="21" spans="2:11" x14ac:dyDescent="0.25">
      <c r="B21" s="3">
        <v>1.5500000000000005</v>
      </c>
      <c r="C21" s="3">
        <f t="shared" si="0"/>
        <v>52.000000000000021</v>
      </c>
      <c r="D21" s="3">
        <f t="shared" si="1"/>
        <v>54.000000000000021</v>
      </c>
      <c r="E21" s="3">
        <f t="shared" si="2"/>
        <v>58.000000000000021</v>
      </c>
      <c r="F21" s="3">
        <f t="shared" si="3"/>
        <v>62.000000000000021</v>
      </c>
      <c r="H21" s="3">
        <v>1.5500000000000005</v>
      </c>
      <c r="I21" s="3">
        <f t="shared" si="4"/>
        <v>62.000000000000021</v>
      </c>
      <c r="J21" s="3">
        <f t="shared" si="5"/>
        <v>64.000000000000028</v>
      </c>
      <c r="K21" s="3">
        <f t="shared" si="6"/>
        <v>66.000000000000028</v>
      </c>
    </row>
    <row r="22" spans="2:11" x14ac:dyDescent="0.25">
      <c r="B22" s="3">
        <v>1.5000000000000004</v>
      </c>
      <c r="C22" s="3">
        <f t="shared" si="0"/>
        <v>50.000000000000021</v>
      </c>
      <c r="D22" s="3">
        <f t="shared" si="1"/>
        <v>52.000000000000021</v>
      </c>
      <c r="E22" s="3">
        <f t="shared" si="2"/>
        <v>56.000000000000021</v>
      </c>
      <c r="F22" s="3">
        <f t="shared" si="3"/>
        <v>60.000000000000021</v>
      </c>
      <c r="H22" s="3">
        <v>1.5000000000000004</v>
      </c>
      <c r="I22" s="3">
        <f t="shared" si="4"/>
        <v>60.000000000000021</v>
      </c>
      <c r="J22" s="3">
        <f t="shared" si="5"/>
        <v>62.000000000000021</v>
      </c>
      <c r="K22" s="3">
        <f t="shared" si="6"/>
        <v>64.000000000000028</v>
      </c>
    </row>
    <row r="23" spans="2:11" x14ac:dyDescent="0.25">
      <c r="B23" s="3">
        <v>1.4500000000000004</v>
      </c>
      <c r="C23" s="3">
        <f t="shared" si="0"/>
        <v>48.000000000000014</v>
      </c>
      <c r="D23" s="3">
        <f t="shared" si="1"/>
        <v>50.000000000000014</v>
      </c>
      <c r="E23" s="3">
        <f t="shared" si="2"/>
        <v>54.000000000000014</v>
      </c>
      <c r="F23" s="3">
        <f t="shared" si="3"/>
        <v>58.000000000000014</v>
      </c>
      <c r="H23" s="3">
        <v>1.4500000000000004</v>
      </c>
      <c r="I23" s="3">
        <f t="shared" si="4"/>
        <v>58.000000000000014</v>
      </c>
      <c r="J23" s="3">
        <f t="shared" si="5"/>
        <v>60.000000000000014</v>
      </c>
      <c r="K23" s="3">
        <f t="shared" si="6"/>
        <v>62.000000000000014</v>
      </c>
    </row>
    <row r="24" spans="2:11" x14ac:dyDescent="0.25">
      <c r="B24" s="3">
        <v>1.4000000000000004</v>
      </c>
      <c r="C24" s="3">
        <f t="shared" si="0"/>
        <v>46.000000000000014</v>
      </c>
      <c r="D24" s="3">
        <f t="shared" si="1"/>
        <v>48.000000000000014</v>
      </c>
      <c r="E24" s="3">
        <f t="shared" si="2"/>
        <v>52.000000000000014</v>
      </c>
      <c r="F24" s="3">
        <f t="shared" si="3"/>
        <v>56.000000000000014</v>
      </c>
      <c r="H24" s="3">
        <v>1.4000000000000004</v>
      </c>
      <c r="I24" s="3">
        <f t="shared" si="4"/>
        <v>56.000000000000014</v>
      </c>
      <c r="J24" s="3">
        <f t="shared" si="5"/>
        <v>58.000000000000014</v>
      </c>
      <c r="K24" s="3">
        <f t="shared" si="6"/>
        <v>60.000000000000014</v>
      </c>
    </row>
    <row r="25" spans="2:11" x14ac:dyDescent="0.25">
      <c r="B25" s="3">
        <v>1.3500000000000003</v>
      </c>
      <c r="C25" s="3">
        <f t="shared" si="0"/>
        <v>44.000000000000014</v>
      </c>
      <c r="D25" s="3">
        <f t="shared" si="1"/>
        <v>46.000000000000014</v>
      </c>
      <c r="E25" s="3">
        <f t="shared" si="2"/>
        <v>50.000000000000014</v>
      </c>
      <c r="F25" s="3">
        <f t="shared" si="3"/>
        <v>54.000000000000014</v>
      </c>
      <c r="H25" s="3">
        <v>1.3500000000000003</v>
      </c>
      <c r="I25" s="3">
        <f t="shared" si="4"/>
        <v>54.000000000000014</v>
      </c>
      <c r="J25" s="3">
        <f t="shared" si="5"/>
        <v>56.000000000000014</v>
      </c>
      <c r="K25" s="3">
        <f t="shared" si="6"/>
        <v>58.000000000000014</v>
      </c>
    </row>
    <row r="26" spans="2:11" x14ac:dyDescent="0.25">
      <c r="B26" s="3">
        <v>1.3000000000000003</v>
      </c>
      <c r="C26" s="3">
        <f t="shared" si="0"/>
        <v>42.000000000000014</v>
      </c>
      <c r="D26" s="3">
        <f t="shared" si="1"/>
        <v>44.000000000000014</v>
      </c>
      <c r="E26" s="3">
        <f t="shared" si="2"/>
        <v>48.000000000000014</v>
      </c>
      <c r="F26" s="3">
        <f t="shared" si="3"/>
        <v>52.000000000000014</v>
      </c>
      <c r="H26" s="3">
        <v>1.3000000000000003</v>
      </c>
      <c r="I26" s="3">
        <f t="shared" si="4"/>
        <v>52.000000000000014</v>
      </c>
      <c r="J26" s="3">
        <f t="shared" si="5"/>
        <v>54.000000000000014</v>
      </c>
      <c r="K26" s="3">
        <f t="shared" si="6"/>
        <v>56.000000000000014</v>
      </c>
    </row>
    <row r="27" spans="2:11" x14ac:dyDescent="0.25">
      <c r="B27" s="3">
        <v>1.2500000000000002</v>
      </c>
      <c r="C27" s="3">
        <f t="shared" si="0"/>
        <v>40.000000000000014</v>
      </c>
      <c r="D27" s="3">
        <f t="shared" si="1"/>
        <v>42.000000000000014</v>
      </c>
      <c r="E27" s="3">
        <f t="shared" si="2"/>
        <v>46.000000000000014</v>
      </c>
      <c r="F27" s="3">
        <f t="shared" si="3"/>
        <v>50.000000000000014</v>
      </c>
      <c r="H27" s="3">
        <v>1.2500000000000002</v>
      </c>
      <c r="I27" s="3">
        <f t="shared" si="4"/>
        <v>50.000000000000014</v>
      </c>
      <c r="J27" s="3">
        <f t="shared" si="5"/>
        <v>52.000000000000014</v>
      </c>
      <c r="K27" s="3">
        <f t="shared" si="6"/>
        <v>54.000000000000014</v>
      </c>
    </row>
    <row r="28" spans="2:11" x14ac:dyDescent="0.25">
      <c r="B28" s="3">
        <v>1.2000000000000002</v>
      </c>
      <c r="C28" s="3">
        <f t="shared" si="0"/>
        <v>38.000000000000007</v>
      </c>
      <c r="D28" s="3">
        <f t="shared" si="1"/>
        <v>40.000000000000007</v>
      </c>
      <c r="E28" s="3">
        <f t="shared" si="2"/>
        <v>44.000000000000007</v>
      </c>
      <c r="F28" s="3">
        <f t="shared" si="3"/>
        <v>48.000000000000007</v>
      </c>
      <c r="H28" s="3">
        <v>1.2000000000000002</v>
      </c>
      <c r="I28" s="3">
        <f t="shared" si="4"/>
        <v>48.000000000000007</v>
      </c>
      <c r="J28" s="3">
        <f t="shared" si="5"/>
        <v>50.000000000000007</v>
      </c>
      <c r="K28" s="3">
        <f t="shared" si="6"/>
        <v>52</v>
      </c>
    </row>
    <row r="29" spans="2:11" x14ac:dyDescent="0.25">
      <c r="B29" s="3">
        <v>1.1500000000000001</v>
      </c>
      <c r="C29" s="3">
        <f t="shared" si="0"/>
        <v>36.000000000000007</v>
      </c>
      <c r="D29" s="3">
        <f t="shared" si="1"/>
        <v>38.000000000000007</v>
      </c>
      <c r="E29" s="3">
        <f t="shared" si="2"/>
        <v>42.000000000000007</v>
      </c>
      <c r="F29" s="3">
        <f t="shared" si="3"/>
        <v>46.000000000000007</v>
      </c>
      <c r="H29" s="3">
        <v>1.1500000000000001</v>
      </c>
      <c r="I29" s="3">
        <f t="shared" si="4"/>
        <v>46.000000000000007</v>
      </c>
      <c r="J29" s="3">
        <f t="shared" si="5"/>
        <v>48.000000000000007</v>
      </c>
      <c r="K29" s="3">
        <f t="shared" si="6"/>
        <v>50.000000000000007</v>
      </c>
    </row>
    <row r="30" spans="2:11" x14ac:dyDescent="0.25">
      <c r="B30" s="3">
        <v>1.1000000000000001</v>
      </c>
      <c r="C30" s="3">
        <f t="shared" si="0"/>
        <v>34.000000000000007</v>
      </c>
      <c r="D30" s="3">
        <f t="shared" si="1"/>
        <v>36.000000000000007</v>
      </c>
      <c r="E30" s="3">
        <f t="shared" si="2"/>
        <v>40.000000000000007</v>
      </c>
      <c r="F30" s="3">
        <f t="shared" si="3"/>
        <v>44.000000000000007</v>
      </c>
      <c r="H30" s="3">
        <v>1.1000000000000001</v>
      </c>
      <c r="I30" s="3">
        <f t="shared" si="4"/>
        <v>44.000000000000007</v>
      </c>
      <c r="J30" s="3">
        <f t="shared" si="5"/>
        <v>46.000000000000007</v>
      </c>
      <c r="K30" s="3">
        <f t="shared" si="6"/>
        <v>48.000000000000007</v>
      </c>
    </row>
    <row r="31" spans="2:11" x14ac:dyDescent="0.25">
      <c r="B31" s="3">
        <v>1.05</v>
      </c>
      <c r="C31" s="3">
        <f t="shared" si="0"/>
        <v>32</v>
      </c>
      <c r="D31" s="3">
        <f t="shared" si="1"/>
        <v>34</v>
      </c>
      <c r="E31" s="3">
        <f t="shared" si="2"/>
        <v>38</v>
      </c>
      <c r="F31" s="3">
        <f t="shared" si="3"/>
        <v>42</v>
      </c>
      <c r="H31" s="3">
        <v>1.05</v>
      </c>
      <c r="I31" s="3">
        <f t="shared" si="4"/>
        <v>42</v>
      </c>
      <c r="J31" s="3">
        <f t="shared" si="5"/>
        <v>44</v>
      </c>
      <c r="K31" s="3">
        <f t="shared" si="6"/>
        <v>46</v>
      </c>
    </row>
    <row r="32" spans="2:11" x14ac:dyDescent="0.25">
      <c r="B32" s="3">
        <v>1</v>
      </c>
      <c r="C32" s="3">
        <f t="shared" si="0"/>
        <v>30</v>
      </c>
      <c r="D32" s="3">
        <f t="shared" si="1"/>
        <v>32</v>
      </c>
      <c r="E32" s="3">
        <f t="shared" si="2"/>
        <v>36</v>
      </c>
      <c r="F32" s="3">
        <f t="shared" si="3"/>
        <v>40</v>
      </c>
      <c r="H32" s="3">
        <v>1</v>
      </c>
      <c r="I32" s="3">
        <f t="shared" si="4"/>
        <v>40</v>
      </c>
      <c r="J32" s="3">
        <f t="shared" si="5"/>
        <v>42</v>
      </c>
      <c r="K32" s="3">
        <f t="shared" si="6"/>
        <v>44</v>
      </c>
    </row>
    <row r="33" spans="2:11" x14ac:dyDescent="0.25">
      <c r="B33" s="3">
        <v>0.95</v>
      </c>
      <c r="C33" s="3">
        <f t="shared" si="0"/>
        <v>28</v>
      </c>
      <c r="D33" s="3">
        <f t="shared" si="1"/>
        <v>30</v>
      </c>
      <c r="E33" s="3">
        <f t="shared" si="2"/>
        <v>34</v>
      </c>
      <c r="F33" s="3">
        <f t="shared" si="3"/>
        <v>38</v>
      </c>
      <c r="H33" s="3">
        <v>0.95</v>
      </c>
      <c r="I33" s="3">
        <f t="shared" si="4"/>
        <v>38</v>
      </c>
      <c r="J33" s="3">
        <f t="shared" si="5"/>
        <v>40</v>
      </c>
      <c r="K33" s="3">
        <f t="shared" si="6"/>
        <v>42</v>
      </c>
    </row>
    <row r="34" spans="2:11" x14ac:dyDescent="0.25">
      <c r="B34" s="3">
        <v>0.89999999999999991</v>
      </c>
      <c r="C34" s="3">
        <f t="shared" si="0"/>
        <v>25.999999999999993</v>
      </c>
      <c r="D34" s="3">
        <f t="shared" si="1"/>
        <v>27.999999999999993</v>
      </c>
      <c r="E34" s="3">
        <f t="shared" si="2"/>
        <v>31.999999999999993</v>
      </c>
      <c r="F34" s="3">
        <f t="shared" si="3"/>
        <v>35.999999999999993</v>
      </c>
      <c r="H34" s="3">
        <v>0.89999999999999991</v>
      </c>
      <c r="I34" s="3">
        <f t="shared" si="4"/>
        <v>35.999999999999993</v>
      </c>
      <c r="J34" s="3">
        <f t="shared" si="5"/>
        <v>37.999999999999993</v>
      </c>
      <c r="K34" s="3">
        <f t="shared" si="6"/>
        <v>39.999999999999993</v>
      </c>
    </row>
    <row r="35" spans="2:11" x14ac:dyDescent="0.25">
      <c r="B35" s="3">
        <v>0.84999999999999987</v>
      </c>
      <c r="C35" s="3">
        <f t="shared" si="0"/>
        <v>23.999999999999993</v>
      </c>
      <c r="D35" s="3">
        <f t="shared" si="1"/>
        <v>25.999999999999993</v>
      </c>
      <c r="E35" s="3">
        <f t="shared" si="2"/>
        <v>29.999999999999993</v>
      </c>
      <c r="F35" s="3">
        <f t="shared" si="3"/>
        <v>33.999999999999993</v>
      </c>
      <c r="H35" s="3">
        <v>0.84999999999999987</v>
      </c>
      <c r="I35" s="3">
        <f t="shared" si="4"/>
        <v>33.999999999999993</v>
      </c>
      <c r="J35" s="3">
        <f t="shared" si="5"/>
        <v>35.999999999999993</v>
      </c>
      <c r="K35" s="3">
        <f t="shared" si="6"/>
        <v>37.999999999999993</v>
      </c>
    </row>
    <row r="36" spans="2:11" x14ac:dyDescent="0.25">
      <c r="B36" s="3">
        <v>0.79999999999999982</v>
      </c>
      <c r="C36" s="3">
        <f t="shared" si="0"/>
        <v>21.999999999999993</v>
      </c>
      <c r="D36" s="3">
        <f t="shared" si="1"/>
        <v>23.999999999999993</v>
      </c>
      <c r="E36" s="3">
        <f t="shared" si="2"/>
        <v>27.999999999999993</v>
      </c>
      <c r="F36" s="3">
        <f t="shared" si="3"/>
        <v>31.999999999999993</v>
      </c>
      <c r="H36" s="3">
        <v>0.79999999999999982</v>
      </c>
      <c r="I36" s="3">
        <f t="shared" si="4"/>
        <v>31.999999999999993</v>
      </c>
      <c r="J36" s="3">
        <f t="shared" si="5"/>
        <v>33.999999999999993</v>
      </c>
      <c r="K36" s="3">
        <f t="shared" si="6"/>
        <v>35.999999999999993</v>
      </c>
    </row>
    <row r="37" spans="2:11" x14ac:dyDescent="0.25">
      <c r="B37" s="3">
        <v>0.74999999999999978</v>
      </c>
      <c r="C37" s="3">
        <f t="shared" si="0"/>
        <v>19.999999999999989</v>
      </c>
      <c r="D37" s="3">
        <f t="shared" si="1"/>
        <v>21.999999999999989</v>
      </c>
      <c r="E37" s="3">
        <f t="shared" si="2"/>
        <v>25.999999999999989</v>
      </c>
      <c r="F37" s="3">
        <f t="shared" si="3"/>
        <v>29.999999999999989</v>
      </c>
      <c r="H37" s="3">
        <v>0.74999999999999978</v>
      </c>
      <c r="I37" s="3">
        <f t="shared" si="4"/>
        <v>29.999999999999989</v>
      </c>
      <c r="J37" s="3">
        <f t="shared" si="5"/>
        <v>31.999999999999989</v>
      </c>
      <c r="K37" s="3">
        <f t="shared" si="6"/>
        <v>33.999999999999986</v>
      </c>
    </row>
    <row r="38" spans="2:11" x14ac:dyDescent="0.25">
      <c r="B38" s="3">
        <v>0.69999999999999973</v>
      </c>
      <c r="C38" s="3">
        <f t="shared" si="0"/>
        <v>17.999999999999989</v>
      </c>
      <c r="D38" s="3">
        <f t="shared" si="1"/>
        <v>19.999999999999989</v>
      </c>
      <c r="E38" s="3">
        <f t="shared" si="2"/>
        <v>23.999999999999989</v>
      </c>
      <c r="F38" s="3">
        <f t="shared" si="3"/>
        <v>27.999999999999989</v>
      </c>
      <c r="H38" s="3">
        <v>0.69999999999999973</v>
      </c>
      <c r="I38" s="3">
        <f t="shared" si="4"/>
        <v>27.999999999999989</v>
      </c>
      <c r="J38" s="3">
        <f t="shared" si="5"/>
        <v>29.999999999999989</v>
      </c>
      <c r="K38" s="3">
        <f t="shared" si="6"/>
        <v>31.999999999999989</v>
      </c>
    </row>
    <row r="39" spans="2:11" x14ac:dyDescent="0.25">
      <c r="B39" s="3">
        <v>0.64999999999999969</v>
      </c>
      <c r="C39" s="3">
        <f t="shared" si="0"/>
        <v>15.999999999999989</v>
      </c>
      <c r="D39" s="3">
        <f t="shared" si="1"/>
        <v>17.999999999999989</v>
      </c>
      <c r="E39" s="3">
        <f t="shared" si="2"/>
        <v>21.999999999999989</v>
      </c>
      <c r="F39" s="3">
        <f t="shared" si="3"/>
        <v>25.999999999999989</v>
      </c>
      <c r="H39" s="3">
        <v>0.64999999999999969</v>
      </c>
      <c r="I39" s="3">
        <f t="shared" si="4"/>
        <v>25.999999999999989</v>
      </c>
      <c r="J39" s="3">
        <f t="shared" si="5"/>
        <v>27.999999999999989</v>
      </c>
      <c r="K39" s="3">
        <f t="shared" si="6"/>
        <v>29.999999999999989</v>
      </c>
    </row>
    <row r="40" spans="2:11" x14ac:dyDescent="0.25">
      <c r="B40" s="3">
        <v>0.59999999999999964</v>
      </c>
      <c r="C40" s="3">
        <f t="shared" si="0"/>
        <v>13.999999999999986</v>
      </c>
      <c r="D40" s="3">
        <f t="shared" si="1"/>
        <v>15.999999999999986</v>
      </c>
      <c r="E40" s="3">
        <f t="shared" si="2"/>
        <v>19.999999999999986</v>
      </c>
      <c r="F40" s="3">
        <f t="shared" si="3"/>
        <v>23.999999999999986</v>
      </c>
      <c r="H40" s="3">
        <v>0.59999999999999964</v>
      </c>
      <c r="I40" s="3">
        <f t="shared" si="4"/>
        <v>23.999999999999986</v>
      </c>
      <c r="J40" s="3">
        <f t="shared" si="5"/>
        <v>25.999999999999989</v>
      </c>
      <c r="K40" s="3">
        <f t="shared" si="6"/>
        <v>27.999999999999989</v>
      </c>
    </row>
    <row r="41" spans="2:11" x14ac:dyDescent="0.25">
      <c r="B41" s="3">
        <v>0.5499999999999996</v>
      </c>
      <c r="C41" s="3">
        <f t="shared" si="0"/>
        <v>11.999999999999982</v>
      </c>
      <c r="D41" s="3">
        <f t="shared" si="1"/>
        <v>13.999999999999982</v>
      </c>
      <c r="E41" s="3">
        <f t="shared" si="2"/>
        <v>17.999999999999982</v>
      </c>
      <c r="F41" s="3">
        <f t="shared" si="3"/>
        <v>21.999999999999982</v>
      </c>
      <c r="H41" s="3">
        <v>0.5499999999999996</v>
      </c>
      <c r="I41" s="3">
        <f t="shared" si="4"/>
        <v>21.999999999999982</v>
      </c>
      <c r="J41" s="3">
        <f t="shared" si="5"/>
        <v>23.999999999999982</v>
      </c>
      <c r="K41" s="3">
        <f t="shared" si="6"/>
        <v>25.999999999999982</v>
      </c>
    </row>
    <row r="42" spans="2:11" x14ac:dyDescent="0.25">
      <c r="B42" s="3">
        <v>0.49999999999999956</v>
      </c>
      <c r="C42" s="3">
        <f t="shared" si="0"/>
        <v>9.9999999999999822</v>
      </c>
      <c r="D42" s="3">
        <f t="shared" si="1"/>
        <v>11.999999999999982</v>
      </c>
      <c r="E42" s="3">
        <f t="shared" si="2"/>
        <v>15.999999999999982</v>
      </c>
      <c r="F42" s="3">
        <f t="shared" si="3"/>
        <v>19.999999999999982</v>
      </c>
      <c r="H42" s="3">
        <v>0.49999999999999956</v>
      </c>
      <c r="I42" s="3">
        <f t="shared" si="4"/>
        <v>19.999999999999982</v>
      </c>
      <c r="J42" s="3">
        <f t="shared" si="5"/>
        <v>21.999999999999982</v>
      </c>
      <c r="K42" s="3">
        <f t="shared" si="6"/>
        <v>23.999999999999982</v>
      </c>
    </row>
    <row r="43" spans="2:11" x14ac:dyDescent="0.25">
      <c r="B43" s="3">
        <v>0.44999999999999951</v>
      </c>
      <c r="C43" s="3">
        <f t="shared" si="0"/>
        <v>7.9999999999999805</v>
      </c>
      <c r="D43" s="3">
        <f t="shared" si="1"/>
        <v>9.9999999999999805</v>
      </c>
      <c r="E43" s="3">
        <f t="shared" si="2"/>
        <v>13.99999999999998</v>
      </c>
      <c r="F43" s="3">
        <f t="shared" si="3"/>
        <v>17.999999999999979</v>
      </c>
      <c r="H43" s="3">
        <v>0.44999999999999951</v>
      </c>
      <c r="I43" s="3">
        <f t="shared" si="4"/>
        <v>17.999999999999979</v>
      </c>
      <c r="J43" s="3">
        <f t="shared" si="5"/>
        <v>19.999999999999979</v>
      </c>
      <c r="K43" s="3">
        <f t="shared" si="6"/>
        <v>21.999999999999979</v>
      </c>
    </row>
    <row r="44" spans="2:11" x14ac:dyDescent="0.25">
      <c r="B44" s="3">
        <v>0.39999999999999947</v>
      </c>
      <c r="C44" s="3">
        <f t="shared" si="0"/>
        <v>5.9999999999999769</v>
      </c>
      <c r="D44" s="3">
        <f t="shared" si="1"/>
        <v>7.9999999999999769</v>
      </c>
      <c r="E44" s="3">
        <f t="shared" si="2"/>
        <v>11.999999999999977</v>
      </c>
      <c r="F44" s="3">
        <f t="shared" si="3"/>
        <v>15.999999999999977</v>
      </c>
      <c r="H44" s="3">
        <v>0.39999999999999947</v>
      </c>
      <c r="I44" s="3">
        <f t="shared" si="4"/>
        <v>15.999999999999977</v>
      </c>
      <c r="J44" s="3">
        <f t="shared" si="5"/>
        <v>17.999999999999979</v>
      </c>
      <c r="K44" s="3">
        <f t="shared" si="6"/>
        <v>19.999999999999979</v>
      </c>
    </row>
    <row r="45" spans="2:11" x14ac:dyDescent="0.25">
      <c r="B45" s="3">
        <v>0.34999999999999942</v>
      </c>
      <c r="C45" s="3">
        <f t="shared" si="0"/>
        <v>3.9999999999999774</v>
      </c>
      <c r="D45" s="3">
        <f t="shared" si="1"/>
        <v>5.9999999999999769</v>
      </c>
      <c r="E45" s="3">
        <f t="shared" si="2"/>
        <v>9.9999999999999769</v>
      </c>
      <c r="F45" s="3">
        <f t="shared" si="3"/>
        <v>13.999999999999977</v>
      </c>
      <c r="H45" s="3">
        <v>0.34999999999999942</v>
      </c>
      <c r="I45" s="3">
        <f t="shared" si="4"/>
        <v>13.999999999999977</v>
      </c>
      <c r="J45" s="3">
        <f t="shared" si="5"/>
        <v>15.999999999999977</v>
      </c>
      <c r="K45" s="3">
        <f t="shared" si="6"/>
        <v>17.999999999999979</v>
      </c>
    </row>
    <row r="46" spans="2:11" x14ac:dyDescent="0.25">
      <c r="B46" s="3">
        <v>0.29999999999999938</v>
      </c>
      <c r="C46" s="3">
        <f t="shared" si="0"/>
        <v>1.9999999999999745</v>
      </c>
      <c r="D46" s="3">
        <f t="shared" si="1"/>
        <v>3.9999999999999742</v>
      </c>
      <c r="E46" s="3">
        <f t="shared" si="2"/>
        <v>7.9999999999999742</v>
      </c>
      <c r="F46" s="3">
        <f t="shared" si="3"/>
        <v>11.999999999999975</v>
      </c>
      <c r="H46" s="3">
        <v>0.29999999999999938</v>
      </c>
      <c r="I46" s="3">
        <f t="shared" si="4"/>
        <v>11.999999999999975</v>
      </c>
      <c r="J46" s="3">
        <f t="shared" si="5"/>
        <v>13.999999999999975</v>
      </c>
      <c r="K46" s="3">
        <f t="shared" si="6"/>
        <v>15.999999999999975</v>
      </c>
    </row>
    <row r="47" spans="2:11" x14ac:dyDescent="0.25">
      <c r="B47" s="3">
        <v>0.24999999999999933</v>
      </c>
      <c r="C47" s="3">
        <f t="shared" si="0"/>
        <v>-2.7000623958883806E-14</v>
      </c>
      <c r="D47" s="3">
        <f t="shared" si="1"/>
        <v>1.9999999999999729</v>
      </c>
      <c r="E47" s="3">
        <f t="shared" si="2"/>
        <v>5.9999999999999734</v>
      </c>
      <c r="F47" s="3">
        <f t="shared" si="3"/>
        <v>9.9999999999999734</v>
      </c>
      <c r="H47" s="3">
        <v>0.24999999999999933</v>
      </c>
      <c r="I47" s="3">
        <f t="shared" si="4"/>
        <v>9.9999999999999734</v>
      </c>
      <c r="J47" s="3">
        <f t="shared" si="5"/>
        <v>11.999999999999973</v>
      </c>
      <c r="K47" s="3">
        <f t="shared" si="6"/>
        <v>13.999999999999972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7"/>
  <sheetViews>
    <sheetView topLeftCell="A44" zoomScale="83" zoomScaleNormal="83" workbookViewId="0">
      <selection activeCell="C55" sqref="C55"/>
    </sheetView>
  </sheetViews>
  <sheetFormatPr defaultColWidth="11.5546875" defaultRowHeight="13.2" x14ac:dyDescent="0.25"/>
  <cols>
    <col min="1" max="1" width="11.5546875" style="3"/>
    <col min="2" max="2" width="11.44140625" style="3" customWidth="1"/>
    <col min="3" max="7" width="11.5546875" style="3"/>
    <col min="8" max="8" width="11.44140625" style="3" customWidth="1"/>
    <col min="9" max="16384" width="11.5546875" style="3"/>
  </cols>
  <sheetData>
    <row r="1" spans="1:11" x14ac:dyDescent="0.25">
      <c r="A1" s="3" t="s">
        <v>153</v>
      </c>
      <c r="B1" s="3" t="s">
        <v>144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144</v>
      </c>
      <c r="I1" s="3" t="s">
        <v>154</v>
      </c>
      <c r="J1" s="3" t="s">
        <v>155</v>
      </c>
      <c r="K1" s="3" t="s">
        <v>159</v>
      </c>
    </row>
    <row r="2" spans="1:11" x14ac:dyDescent="0.25">
      <c r="B2" s="3">
        <v>70</v>
      </c>
      <c r="C2" s="3">
        <f t="shared" ref="C2:C33" si="0">IF($B2&gt;62,45+INT(($B2-62)/2),$B2-17)</f>
        <v>49</v>
      </c>
      <c r="D2" s="3">
        <f t="shared" ref="D2:D33" si="1">IF($B2&gt;57,45+INT(($B2-57)/2),$B2-12)</f>
        <v>51</v>
      </c>
      <c r="E2" s="3">
        <f t="shared" ref="E2:E33" si="2">IF($B2&gt;52,45+INT(($B2-52)/2),$B2-7)</f>
        <v>54</v>
      </c>
      <c r="F2" s="3">
        <f t="shared" ref="F2:F33" si="3">IF($B2&gt;50,45+INT(($B2-50)/2),$B2-5)</f>
        <v>55</v>
      </c>
      <c r="H2" s="3">
        <v>70</v>
      </c>
      <c r="I2" s="3">
        <f t="shared" ref="I2:I33" si="4">IF($H2&gt;59,45+INT(($H2-59)/2),$H2-14)</f>
        <v>50</v>
      </c>
      <c r="J2" s="3">
        <f t="shared" ref="J2:J33" si="5">IF($H2&gt;56,45+INT(($H2-56)/2),$H2-11)</f>
        <v>52</v>
      </c>
      <c r="K2" s="3">
        <f t="shared" ref="K2:K33" si="6">IF($H2&gt;50,45+INT(($H2-50)/2),$H2-5)</f>
        <v>55</v>
      </c>
    </row>
    <row r="3" spans="1:11" x14ac:dyDescent="0.25">
      <c r="B3" s="3">
        <v>69</v>
      </c>
      <c r="C3" s="3">
        <f t="shared" si="0"/>
        <v>48</v>
      </c>
      <c r="D3" s="3">
        <f t="shared" si="1"/>
        <v>51</v>
      </c>
      <c r="E3" s="3">
        <f t="shared" si="2"/>
        <v>53</v>
      </c>
      <c r="F3" s="3">
        <f t="shared" si="3"/>
        <v>54</v>
      </c>
      <c r="H3" s="3">
        <v>69</v>
      </c>
      <c r="I3" s="3">
        <f t="shared" si="4"/>
        <v>50</v>
      </c>
      <c r="J3" s="3">
        <f t="shared" si="5"/>
        <v>51</v>
      </c>
      <c r="K3" s="3">
        <f t="shared" si="6"/>
        <v>54</v>
      </c>
    </row>
    <row r="4" spans="1:11" x14ac:dyDescent="0.25">
      <c r="B4" s="3">
        <v>68</v>
      </c>
      <c r="C4" s="3">
        <f t="shared" si="0"/>
        <v>48</v>
      </c>
      <c r="D4" s="3">
        <f t="shared" si="1"/>
        <v>50</v>
      </c>
      <c r="E4" s="3">
        <f t="shared" si="2"/>
        <v>53</v>
      </c>
      <c r="F4" s="3">
        <f t="shared" si="3"/>
        <v>54</v>
      </c>
      <c r="H4" s="3">
        <v>68</v>
      </c>
      <c r="I4" s="3">
        <f t="shared" si="4"/>
        <v>49</v>
      </c>
      <c r="J4" s="3">
        <f t="shared" si="5"/>
        <v>51</v>
      </c>
      <c r="K4" s="3">
        <f t="shared" si="6"/>
        <v>54</v>
      </c>
    </row>
    <row r="5" spans="1:11" x14ac:dyDescent="0.25">
      <c r="B5" s="3">
        <v>67</v>
      </c>
      <c r="C5" s="3">
        <f t="shared" si="0"/>
        <v>47</v>
      </c>
      <c r="D5" s="3">
        <f t="shared" si="1"/>
        <v>50</v>
      </c>
      <c r="E5" s="3">
        <f t="shared" si="2"/>
        <v>52</v>
      </c>
      <c r="F5" s="3">
        <f t="shared" si="3"/>
        <v>53</v>
      </c>
      <c r="H5" s="3">
        <v>67</v>
      </c>
      <c r="I5" s="3">
        <f t="shared" si="4"/>
        <v>49</v>
      </c>
      <c r="J5" s="3">
        <f t="shared" si="5"/>
        <v>50</v>
      </c>
      <c r="K5" s="3">
        <f t="shared" si="6"/>
        <v>53</v>
      </c>
    </row>
    <row r="6" spans="1:11" x14ac:dyDescent="0.25">
      <c r="B6" s="3">
        <v>66</v>
      </c>
      <c r="C6" s="3">
        <f t="shared" si="0"/>
        <v>47</v>
      </c>
      <c r="D6" s="3">
        <f t="shared" si="1"/>
        <v>49</v>
      </c>
      <c r="E6" s="3">
        <f t="shared" si="2"/>
        <v>52</v>
      </c>
      <c r="F6" s="3">
        <f t="shared" si="3"/>
        <v>53</v>
      </c>
      <c r="H6" s="3">
        <v>66</v>
      </c>
      <c r="I6" s="3">
        <f t="shared" si="4"/>
        <v>48</v>
      </c>
      <c r="J6" s="3">
        <f t="shared" si="5"/>
        <v>50</v>
      </c>
      <c r="K6" s="3">
        <f t="shared" si="6"/>
        <v>53</v>
      </c>
    </row>
    <row r="7" spans="1:11" x14ac:dyDescent="0.25">
      <c r="B7" s="3">
        <v>65</v>
      </c>
      <c r="C7" s="3">
        <f t="shared" si="0"/>
        <v>46</v>
      </c>
      <c r="D7" s="3">
        <f t="shared" si="1"/>
        <v>49</v>
      </c>
      <c r="E7" s="3">
        <f t="shared" si="2"/>
        <v>51</v>
      </c>
      <c r="F7" s="3">
        <f t="shared" si="3"/>
        <v>52</v>
      </c>
      <c r="H7" s="3">
        <v>65</v>
      </c>
      <c r="I7" s="3">
        <f t="shared" si="4"/>
        <v>48</v>
      </c>
      <c r="J7" s="3">
        <f t="shared" si="5"/>
        <v>49</v>
      </c>
      <c r="K7" s="3">
        <f t="shared" si="6"/>
        <v>52</v>
      </c>
    </row>
    <row r="8" spans="1:11" x14ac:dyDescent="0.25">
      <c r="B8" s="3">
        <v>64</v>
      </c>
      <c r="C8" s="3">
        <f t="shared" si="0"/>
        <v>46</v>
      </c>
      <c r="D8" s="3">
        <f t="shared" si="1"/>
        <v>48</v>
      </c>
      <c r="E8" s="3">
        <f t="shared" si="2"/>
        <v>51</v>
      </c>
      <c r="F8" s="3">
        <f t="shared" si="3"/>
        <v>52</v>
      </c>
      <c r="H8" s="3">
        <v>64</v>
      </c>
      <c r="I8" s="3">
        <f t="shared" si="4"/>
        <v>47</v>
      </c>
      <c r="J8" s="3">
        <f t="shared" si="5"/>
        <v>49</v>
      </c>
      <c r="K8" s="3">
        <f t="shared" si="6"/>
        <v>52</v>
      </c>
    </row>
    <row r="9" spans="1:11" x14ac:dyDescent="0.25">
      <c r="B9" s="3">
        <v>63</v>
      </c>
      <c r="C9" s="3">
        <f t="shared" si="0"/>
        <v>45</v>
      </c>
      <c r="D9" s="3">
        <f t="shared" si="1"/>
        <v>48</v>
      </c>
      <c r="E9" s="3">
        <f t="shared" si="2"/>
        <v>50</v>
      </c>
      <c r="F9" s="3">
        <f t="shared" si="3"/>
        <v>51</v>
      </c>
      <c r="H9" s="3">
        <v>63</v>
      </c>
      <c r="I9" s="3">
        <f t="shared" si="4"/>
        <v>47</v>
      </c>
      <c r="J9" s="3">
        <f t="shared" si="5"/>
        <v>48</v>
      </c>
      <c r="K9" s="3">
        <f t="shared" si="6"/>
        <v>51</v>
      </c>
    </row>
    <row r="10" spans="1:11" x14ac:dyDescent="0.25">
      <c r="B10" s="3">
        <v>62</v>
      </c>
      <c r="C10" s="3">
        <f t="shared" si="0"/>
        <v>45</v>
      </c>
      <c r="D10" s="3">
        <f t="shared" si="1"/>
        <v>47</v>
      </c>
      <c r="E10" s="3">
        <f t="shared" si="2"/>
        <v>50</v>
      </c>
      <c r="F10" s="3">
        <f t="shared" si="3"/>
        <v>51</v>
      </c>
      <c r="G10" s="11" t="s">
        <v>160</v>
      </c>
      <c r="H10" s="3">
        <v>62</v>
      </c>
      <c r="I10" s="3">
        <f t="shared" si="4"/>
        <v>46</v>
      </c>
      <c r="J10" s="3">
        <f t="shared" si="5"/>
        <v>48</v>
      </c>
      <c r="K10" s="3">
        <f t="shared" si="6"/>
        <v>51</v>
      </c>
    </row>
    <row r="11" spans="1:11" x14ac:dyDescent="0.25">
      <c r="B11" s="3">
        <v>61</v>
      </c>
      <c r="C11" s="3">
        <f t="shared" si="0"/>
        <v>44</v>
      </c>
      <c r="D11" s="3">
        <f t="shared" si="1"/>
        <v>47</v>
      </c>
      <c r="E11" s="3">
        <f t="shared" si="2"/>
        <v>49</v>
      </c>
      <c r="F11" s="3">
        <f t="shared" si="3"/>
        <v>50</v>
      </c>
      <c r="G11" s="11" t="s">
        <v>161</v>
      </c>
      <c r="H11" s="3">
        <v>61</v>
      </c>
      <c r="I11" s="3">
        <f t="shared" si="4"/>
        <v>46</v>
      </c>
      <c r="J11" s="3">
        <f t="shared" si="5"/>
        <v>47</v>
      </c>
      <c r="K11" s="3">
        <f t="shared" si="6"/>
        <v>50</v>
      </c>
    </row>
    <row r="12" spans="1:11" x14ac:dyDescent="0.25">
      <c r="B12" s="3">
        <v>60</v>
      </c>
      <c r="C12" s="3">
        <f t="shared" si="0"/>
        <v>43</v>
      </c>
      <c r="D12" s="3">
        <f t="shared" si="1"/>
        <v>46</v>
      </c>
      <c r="E12" s="3">
        <f t="shared" si="2"/>
        <v>49</v>
      </c>
      <c r="F12" s="3">
        <f t="shared" si="3"/>
        <v>50</v>
      </c>
      <c r="G12" s="11" t="s">
        <v>162</v>
      </c>
      <c r="H12" s="3">
        <v>60</v>
      </c>
      <c r="I12" s="3">
        <f t="shared" si="4"/>
        <v>45</v>
      </c>
      <c r="J12" s="3">
        <f t="shared" si="5"/>
        <v>47</v>
      </c>
      <c r="K12" s="3">
        <f t="shared" si="6"/>
        <v>50</v>
      </c>
    </row>
    <row r="13" spans="1:11" x14ac:dyDescent="0.25">
      <c r="B13" s="3">
        <v>59</v>
      </c>
      <c r="C13" s="3">
        <f t="shared" si="0"/>
        <v>42</v>
      </c>
      <c r="D13" s="3">
        <f t="shared" si="1"/>
        <v>46</v>
      </c>
      <c r="E13" s="3">
        <f t="shared" si="2"/>
        <v>48</v>
      </c>
      <c r="F13" s="3">
        <f t="shared" si="3"/>
        <v>49</v>
      </c>
      <c r="G13" s="11" t="s">
        <v>163</v>
      </c>
      <c r="H13" s="3">
        <v>59</v>
      </c>
      <c r="I13" s="3">
        <f t="shared" si="4"/>
        <v>45</v>
      </c>
      <c r="J13" s="3">
        <f t="shared" si="5"/>
        <v>46</v>
      </c>
      <c r="K13" s="3">
        <f t="shared" si="6"/>
        <v>49</v>
      </c>
    </row>
    <row r="14" spans="1:11" x14ac:dyDescent="0.25">
      <c r="B14" s="3">
        <v>58</v>
      </c>
      <c r="C14" s="3">
        <f t="shared" si="0"/>
        <v>41</v>
      </c>
      <c r="D14" s="3">
        <f t="shared" si="1"/>
        <v>45</v>
      </c>
      <c r="E14" s="3">
        <f t="shared" si="2"/>
        <v>48</v>
      </c>
      <c r="F14" s="3">
        <f t="shared" si="3"/>
        <v>49</v>
      </c>
      <c r="G14" s="11" t="s">
        <v>160</v>
      </c>
      <c r="H14" s="3">
        <v>58</v>
      </c>
      <c r="I14" s="3">
        <f t="shared" si="4"/>
        <v>44</v>
      </c>
      <c r="J14" s="3">
        <f t="shared" si="5"/>
        <v>46</v>
      </c>
      <c r="K14" s="3">
        <f t="shared" si="6"/>
        <v>49</v>
      </c>
    </row>
    <row r="15" spans="1:11" x14ac:dyDescent="0.25">
      <c r="B15" s="3">
        <v>57</v>
      </c>
      <c r="C15" s="3">
        <f t="shared" si="0"/>
        <v>40</v>
      </c>
      <c r="D15" s="3">
        <f t="shared" si="1"/>
        <v>45</v>
      </c>
      <c r="E15" s="3">
        <f t="shared" si="2"/>
        <v>47</v>
      </c>
      <c r="F15" s="3">
        <f t="shared" si="3"/>
        <v>48</v>
      </c>
      <c r="H15" s="3">
        <v>57</v>
      </c>
      <c r="I15" s="3">
        <f t="shared" si="4"/>
        <v>43</v>
      </c>
      <c r="J15" s="3">
        <f t="shared" si="5"/>
        <v>45</v>
      </c>
      <c r="K15" s="3">
        <f t="shared" si="6"/>
        <v>48</v>
      </c>
    </row>
    <row r="16" spans="1:11" x14ac:dyDescent="0.25">
      <c r="B16" s="3">
        <v>56</v>
      </c>
      <c r="C16" s="3">
        <f t="shared" si="0"/>
        <v>39</v>
      </c>
      <c r="D16" s="3">
        <f t="shared" si="1"/>
        <v>44</v>
      </c>
      <c r="E16" s="3">
        <f t="shared" si="2"/>
        <v>47</v>
      </c>
      <c r="F16" s="3">
        <f t="shared" si="3"/>
        <v>48</v>
      </c>
      <c r="H16" s="3">
        <v>56</v>
      </c>
      <c r="I16" s="3">
        <f t="shared" si="4"/>
        <v>42</v>
      </c>
      <c r="J16" s="3">
        <f t="shared" si="5"/>
        <v>45</v>
      </c>
      <c r="K16" s="3">
        <f t="shared" si="6"/>
        <v>48</v>
      </c>
    </row>
    <row r="17" spans="2:11" x14ac:dyDescent="0.25">
      <c r="B17" s="3">
        <v>55</v>
      </c>
      <c r="C17" s="3">
        <f t="shared" si="0"/>
        <v>38</v>
      </c>
      <c r="D17" s="3">
        <f t="shared" si="1"/>
        <v>43</v>
      </c>
      <c r="E17" s="3">
        <f t="shared" si="2"/>
        <v>46</v>
      </c>
      <c r="F17" s="3">
        <f t="shared" si="3"/>
        <v>47</v>
      </c>
      <c r="H17" s="3">
        <v>55</v>
      </c>
      <c r="I17" s="3">
        <f t="shared" si="4"/>
        <v>41</v>
      </c>
      <c r="J17" s="3">
        <f t="shared" si="5"/>
        <v>44</v>
      </c>
      <c r="K17" s="3">
        <f t="shared" si="6"/>
        <v>47</v>
      </c>
    </row>
    <row r="18" spans="2:11" x14ac:dyDescent="0.25">
      <c r="B18" s="3">
        <v>54</v>
      </c>
      <c r="C18" s="3">
        <f t="shared" si="0"/>
        <v>37</v>
      </c>
      <c r="D18" s="3">
        <f t="shared" si="1"/>
        <v>42</v>
      </c>
      <c r="E18" s="3">
        <f t="shared" si="2"/>
        <v>46</v>
      </c>
      <c r="F18" s="3">
        <f t="shared" si="3"/>
        <v>47</v>
      </c>
      <c r="H18" s="3">
        <v>54</v>
      </c>
      <c r="I18" s="3">
        <f t="shared" si="4"/>
        <v>40</v>
      </c>
      <c r="J18" s="3">
        <f t="shared" si="5"/>
        <v>43</v>
      </c>
      <c r="K18" s="3">
        <f t="shared" si="6"/>
        <v>47</v>
      </c>
    </row>
    <row r="19" spans="2:11" x14ac:dyDescent="0.25">
      <c r="B19" s="3">
        <v>53</v>
      </c>
      <c r="C19" s="3">
        <f t="shared" si="0"/>
        <v>36</v>
      </c>
      <c r="D19" s="3">
        <f t="shared" si="1"/>
        <v>41</v>
      </c>
      <c r="E19" s="3">
        <f t="shared" si="2"/>
        <v>45</v>
      </c>
      <c r="F19" s="3">
        <f t="shared" si="3"/>
        <v>46</v>
      </c>
      <c r="H19" s="3">
        <v>53</v>
      </c>
      <c r="I19" s="3">
        <f t="shared" si="4"/>
        <v>39</v>
      </c>
      <c r="J19" s="3">
        <f t="shared" si="5"/>
        <v>42</v>
      </c>
      <c r="K19" s="3">
        <f t="shared" si="6"/>
        <v>46</v>
      </c>
    </row>
    <row r="20" spans="2:11" x14ac:dyDescent="0.25">
      <c r="B20" s="3">
        <v>52</v>
      </c>
      <c r="C20" s="3">
        <f t="shared" si="0"/>
        <v>35</v>
      </c>
      <c r="D20" s="3">
        <f t="shared" si="1"/>
        <v>40</v>
      </c>
      <c r="E20" s="3">
        <f t="shared" si="2"/>
        <v>45</v>
      </c>
      <c r="F20" s="3">
        <f t="shared" si="3"/>
        <v>46</v>
      </c>
      <c r="H20" s="3">
        <v>52</v>
      </c>
      <c r="I20" s="3">
        <f t="shared" si="4"/>
        <v>38</v>
      </c>
      <c r="J20" s="3">
        <f t="shared" si="5"/>
        <v>41</v>
      </c>
      <c r="K20" s="3">
        <f t="shared" si="6"/>
        <v>46</v>
      </c>
    </row>
    <row r="21" spans="2:11" x14ac:dyDescent="0.25">
      <c r="B21" s="3">
        <v>51</v>
      </c>
      <c r="C21" s="3">
        <f t="shared" si="0"/>
        <v>34</v>
      </c>
      <c r="D21" s="3">
        <f t="shared" si="1"/>
        <v>39</v>
      </c>
      <c r="E21" s="3">
        <f t="shared" si="2"/>
        <v>44</v>
      </c>
      <c r="F21" s="3">
        <f t="shared" si="3"/>
        <v>45</v>
      </c>
      <c r="H21" s="3">
        <v>51</v>
      </c>
      <c r="I21" s="3">
        <f t="shared" si="4"/>
        <v>37</v>
      </c>
      <c r="J21" s="3">
        <f t="shared" si="5"/>
        <v>40</v>
      </c>
      <c r="K21" s="3">
        <f t="shared" si="6"/>
        <v>45</v>
      </c>
    </row>
    <row r="22" spans="2:11" x14ac:dyDescent="0.25">
      <c r="B22" s="3">
        <v>50</v>
      </c>
      <c r="C22" s="3">
        <f t="shared" si="0"/>
        <v>33</v>
      </c>
      <c r="D22" s="3">
        <f t="shared" si="1"/>
        <v>38</v>
      </c>
      <c r="E22" s="3">
        <f t="shared" si="2"/>
        <v>43</v>
      </c>
      <c r="F22" s="3">
        <f t="shared" si="3"/>
        <v>45</v>
      </c>
      <c r="H22" s="3">
        <v>50</v>
      </c>
      <c r="I22" s="3">
        <f t="shared" si="4"/>
        <v>36</v>
      </c>
      <c r="J22" s="3">
        <f t="shared" si="5"/>
        <v>39</v>
      </c>
      <c r="K22" s="3">
        <f t="shared" si="6"/>
        <v>45</v>
      </c>
    </row>
    <row r="23" spans="2:11" x14ac:dyDescent="0.25">
      <c r="B23" s="3">
        <v>49</v>
      </c>
      <c r="C23" s="3">
        <f t="shared" si="0"/>
        <v>32</v>
      </c>
      <c r="D23" s="3">
        <f t="shared" si="1"/>
        <v>37</v>
      </c>
      <c r="E23" s="3">
        <f t="shared" si="2"/>
        <v>42</v>
      </c>
      <c r="F23" s="3">
        <f t="shared" si="3"/>
        <v>44</v>
      </c>
      <c r="H23" s="3">
        <v>49</v>
      </c>
      <c r="I23" s="3">
        <f t="shared" si="4"/>
        <v>35</v>
      </c>
      <c r="J23" s="3">
        <f t="shared" si="5"/>
        <v>38</v>
      </c>
      <c r="K23" s="3">
        <f t="shared" si="6"/>
        <v>44</v>
      </c>
    </row>
    <row r="24" spans="2:11" x14ac:dyDescent="0.25">
      <c r="B24" s="3">
        <v>48</v>
      </c>
      <c r="C24" s="3">
        <f t="shared" si="0"/>
        <v>31</v>
      </c>
      <c r="D24" s="3">
        <f t="shared" si="1"/>
        <v>36</v>
      </c>
      <c r="E24" s="3">
        <f t="shared" si="2"/>
        <v>41</v>
      </c>
      <c r="F24" s="3">
        <f t="shared" si="3"/>
        <v>43</v>
      </c>
      <c r="H24" s="3">
        <v>48</v>
      </c>
      <c r="I24" s="3">
        <f t="shared" si="4"/>
        <v>34</v>
      </c>
      <c r="J24" s="3">
        <f t="shared" si="5"/>
        <v>37</v>
      </c>
      <c r="K24" s="3">
        <f t="shared" si="6"/>
        <v>43</v>
      </c>
    </row>
    <row r="25" spans="2:11" x14ac:dyDescent="0.25">
      <c r="B25" s="3">
        <v>47</v>
      </c>
      <c r="C25" s="3">
        <f t="shared" si="0"/>
        <v>30</v>
      </c>
      <c r="D25" s="3">
        <f t="shared" si="1"/>
        <v>35</v>
      </c>
      <c r="E25" s="3">
        <f t="shared" si="2"/>
        <v>40</v>
      </c>
      <c r="F25" s="3">
        <f t="shared" si="3"/>
        <v>42</v>
      </c>
      <c r="H25" s="3">
        <v>47</v>
      </c>
      <c r="I25" s="3">
        <f t="shared" si="4"/>
        <v>33</v>
      </c>
      <c r="J25" s="3">
        <f t="shared" si="5"/>
        <v>36</v>
      </c>
      <c r="K25" s="3">
        <f t="shared" si="6"/>
        <v>42</v>
      </c>
    </row>
    <row r="26" spans="2:11" x14ac:dyDescent="0.25">
      <c r="B26" s="3">
        <v>46</v>
      </c>
      <c r="C26" s="3">
        <f t="shared" si="0"/>
        <v>29</v>
      </c>
      <c r="D26" s="3">
        <f t="shared" si="1"/>
        <v>34</v>
      </c>
      <c r="E26" s="3">
        <f t="shared" si="2"/>
        <v>39</v>
      </c>
      <c r="F26" s="3">
        <f t="shared" si="3"/>
        <v>41</v>
      </c>
      <c r="H26" s="3">
        <v>46</v>
      </c>
      <c r="I26" s="3">
        <f t="shared" si="4"/>
        <v>32</v>
      </c>
      <c r="J26" s="3">
        <f t="shared" si="5"/>
        <v>35</v>
      </c>
      <c r="K26" s="3">
        <f t="shared" si="6"/>
        <v>41</v>
      </c>
    </row>
    <row r="27" spans="2:11" x14ac:dyDescent="0.25">
      <c r="B27" s="3">
        <v>45</v>
      </c>
      <c r="C27" s="3">
        <f t="shared" si="0"/>
        <v>28</v>
      </c>
      <c r="D27" s="3">
        <f t="shared" si="1"/>
        <v>33</v>
      </c>
      <c r="E27" s="3">
        <f t="shared" si="2"/>
        <v>38</v>
      </c>
      <c r="F27" s="3">
        <f t="shared" si="3"/>
        <v>40</v>
      </c>
      <c r="H27" s="3">
        <v>45</v>
      </c>
      <c r="I27" s="3">
        <f t="shared" si="4"/>
        <v>31</v>
      </c>
      <c r="J27" s="3">
        <f t="shared" si="5"/>
        <v>34</v>
      </c>
      <c r="K27" s="3">
        <f t="shared" si="6"/>
        <v>40</v>
      </c>
    </row>
    <row r="28" spans="2:11" x14ac:dyDescent="0.25">
      <c r="B28" s="3">
        <v>44</v>
      </c>
      <c r="C28" s="3">
        <f t="shared" si="0"/>
        <v>27</v>
      </c>
      <c r="D28" s="3">
        <f t="shared" si="1"/>
        <v>32</v>
      </c>
      <c r="E28" s="3">
        <f t="shared" si="2"/>
        <v>37</v>
      </c>
      <c r="F28" s="3">
        <f t="shared" si="3"/>
        <v>39</v>
      </c>
      <c r="H28" s="3">
        <v>44</v>
      </c>
      <c r="I28" s="3">
        <f t="shared" si="4"/>
        <v>30</v>
      </c>
      <c r="J28" s="3">
        <f t="shared" si="5"/>
        <v>33</v>
      </c>
      <c r="K28" s="3">
        <f t="shared" si="6"/>
        <v>39</v>
      </c>
    </row>
    <row r="29" spans="2:11" x14ac:dyDescent="0.25">
      <c r="B29" s="3">
        <v>43</v>
      </c>
      <c r="C29" s="3">
        <f t="shared" si="0"/>
        <v>26</v>
      </c>
      <c r="D29" s="3">
        <f t="shared" si="1"/>
        <v>31</v>
      </c>
      <c r="E29" s="3">
        <f t="shared" si="2"/>
        <v>36</v>
      </c>
      <c r="F29" s="3">
        <f t="shared" si="3"/>
        <v>38</v>
      </c>
      <c r="H29" s="3">
        <v>43</v>
      </c>
      <c r="I29" s="3">
        <f t="shared" si="4"/>
        <v>29</v>
      </c>
      <c r="J29" s="3">
        <f t="shared" si="5"/>
        <v>32</v>
      </c>
      <c r="K29" s="3">
        <f t="shared" si="6"/>
        <v>38</v>
      </c>
    </row>
    <row r="30" spans="2:11" x14ac:dyDescent="0.25">
      <c r="B30" s="3">
        <v>42</v>
      </c>
      <c r="C30" s="3">
        <f t="shared" si="0"/>
        <v>25</v>
      </c>
      <c r="D30" s="3">
        <f t="shared" si="1"/>
        <v>30</v>
      </c>
      <c r="E30" s="3">
        <f t="shared" si="2"/>
        <v>35</v>
      </c>
      <c r="F30" s="3">
        <f t="shared" si="3"/>
        <v>37</v>
      </c>
      <c r="H30" s="3">
        <v>42</v>
      </c>
      <c r="I30" s="3">
        <f t="shared" si="4"/>
        <v>28</v>
      </c>
      <c r="J30" s="3">
        <f t="shared" si="5"/>
        <v>31</v>
      </c>
      <c r="K30" s="3">
        <f t="shared" si="6"/>
        <v>37</v>
      </c>
    </row>
    <row r="31" spans="2:11" x14ac:dyDescent="0.25">
      <c r="B31" s="3">
        <v>41</v>
      </c>
      <c r="C31" s="3">
        <f t="shared" si="0"/>
        <v>24</v>
      </c>
      <c r="D31" s="3">
        <f t="shared" si="1"/>
        <v>29</v>
      </c>
      <c r="E31" s="3">
        <f t="shared" si="2"/>
        <v>34</v>
      </c>
      <c r="F31" s="3">
        <f t="shared" si="3"/>
        <v>36</v>
      </c>
      <c r="H31" s="3">
        <v>41</v>
      </c>
      <c r="I31" s="3">
        <f t="shared" si="4"/>
        <v>27</v>
      </c>
      <c r="J31" s="3">
        <f t="shared" si="5"/>
        <v>30</v>
      </c>
      <c r="K31" s="3">
        <f t="shared" si="6"/>
        <v>36</v>
      </c>
    </row>
    <row r="32" spans="2:11" x14ac:dyDescent="0.25">
      <c r="B32" s="3">
        <v>40</v>
      </c>
      <c r="C32" s="3">
        <f t="shared" si="0"/>
        <v>23</v>
      </c>
      <c r="D32" s="3">
        <f t="shared" si="1"/>
        <v>28</v>
      </c>
      <c r="E32" s="3">
        <f t="shared" si="2"/>
        <v>33</v>
      </c>
      <c r="F32" s="3">
        <f t="shared" si="3"/>
        <v>35</v>
      </c>
      <c r="H32" s="3">
        <v>40</v>
      </c>
      <c r="I32" s="3">
        <f t="shared" si="4"/>
        <v>26</v>
      </c>
      <c r="J32" s="3">
        <f t="shared" si="5"/>
        <v>29</v>
      </c>
      <c r="K32" s="3">
        <f t="shared" si="6"/>
        <v>35</v>
      </c>
    </row>
    <row r="33" spans="2:11" x14ac:dyDescent="0.25">
      <c r="B33" s="3">
        <v>39</v>
      </c>
      <c r="C33" s="3">
        <f t="shared" si="0"/>
        <v>22</v>
      </c>
      <c r="D33" s="3">
        <f t="shared" si="1"/>
        <v>27</v>
      </c>
      <c r="E33" s="3">
        <f t="shared" si="2"/>
        <v>32</v>
      </c>
      <c r="F33" s="3">
        <f t="shared" si="3"/>
        <v>34</v>
      </c>
      <c r="H33" s="3">
        <v>39</v>
      </c>
      <c r="I33" s="3">
        <f t="shared" si="4"/>
        <v>25</v>
      </c>
      <c r="J33" s="3">
        <f t="shared" si="5"/>
        <v>28</v>
      </c>
      <c r="K33" s="3">
        <f t="shared" si="6"/>
        <v>34</v>
      </c>
    </row>
    <row r="34" spans="2:11" x14ac:dyDescent="0.25">
      <c r="B34" s="3">
        <v>38</v>
      </c>
      <c r="C34" s="3">
        <f t="shared" ref="C34:C55" si="7">IF($B34&gt;62,45+INT(($B34-62)/2),$B34-17)</f>
        <v>21</v>
      </c>
      <c r="D34" s="3">
        <f t="shared" ref="D34:D60" si="8">IF($B34&gt;57,45+INT(($B34-57)/2),$B34-12)</f>
        <v>26</v>
      </c>
      <c r="E34" s="3">
        <f t="shared" ref="E34:E65" si="9">IF($B34&gt;52,45+INT(($B34-52)/2),$B34-7)</f>
        <v>31</v>
      </c>
      <c r="F34" s="3">
        <f t="shared" ref="F34:F67" si="10">IF($B34&gt;50,45+INT(($B34-50)/2),$B34-5)</f>
        <v>33</v>
      </c>
      <c r="H34" s="3">
        <v>38</v>
      </c>
      <c r="I34" s="3">
        <f t="shared" ref="I34:I58" si="11">IF($H34&gt;59,45+INT(($H34-59)/2),$H34-14)</f>
        <v>24</v>
      </c>
      <c r="J34" s="3">
        <f t="shared" ref="J34:J61" si="12">IF($H34&gt;56,45+INT(($H34-56)/2),$H34-11)</f>
        <v>27</v>
      </c>
      <c r="K34" s="3">
        <f t="shared" ref="K34:K67" si="13">IF($H34&gt;50,45+INT(($H34-50)/2),$H34-5)</f>
        <v>33</v>
      </c>
    </row>
    <row r="35" spans="2:11" x14ac:dyDescent="0.25">
      <c r="B35" s="3">
        <v>37</v>
      </c>
      <c r="C35" s="3">
        <f t="shared" si="7"/>
        <v>20</v>
      </c>
      <c r="D35" s="3">
        <f t="shared" si="8"/>
        <v>25</v>
      </c>
      <c r="E35" s="3">
        <f t="shared" si="9"/>
        <v>30</v>
      </c>
      <c r="F35" s="3">
        <f t="shared" si="10"/>
        <v>32</v>
      </c>
      <c r="H35" s="3">
        <v>37</v>
      </c>
      <c r="I35" s="3">
        <f t="shared" si="11"/>
        <v>23</v>
      </c>
      <c r="J35" s="3">
        <f t="shared" si="12"/>
        <v>26</v>
      </c>
      <c r="K35" s="3">
        <f t="shared" si="13"/>
        <v>32</v>
      </c>
    </row>
    <row r="36" spans="2:11" x14ac:dyDescent="0.25">
      <c r="B36" s="3">
        <v>36</v>
      </c>
      <c r="C36" s="3">
        <f t="shared" si="7"/>
        <v>19</v>
      </c>
      <c r="D36" s="3">
        <f t="shared" si="8"/>
        <v>24</v>
      </c>
      <c r="E36" s="3">
        <f t="shared" si="9"/>
        <v>29</v>
      </c>
      <c r="F36" s="3">
        <f t="shared" si="10"/>
        <v>31</v>
      </c>
      <c r="H36" s="3">
        <v>36</v>
      </c>
      <c r="I36" s="3">
        <f t="shared" si="11"/>
        <v>22</v>
      </c>
      <c r="J36" s="3">
        <f t="shared" si="12"/>
        <v>25</v>
      </c>
      <c r="K36" s="3">
        <f t="shared" si="13"/>
        <v>31</v>
      </c>
    </row>
    <row r="37" spans="2:11" x14ac:dyDescent="0.25">
      <c r="B37" s="3">
        <v>35</v>
      </c>
      <c r="C37" s="3">
        <f t="shared" si="7"/>
        <v>18</v>
      </c>
      <c r="D37" s="3">
        <f t="shared" si="8"/>
        <v>23</v>
      </c>
      <c r="E37" s="3">
        <f t="shared" si="9"/>
        <v>28</v>
      </c>
      <c r="F37" s="3">
        <f t="shared" si="10"/>
        <v>30</v>
      </c>
      <c r="H37" s="3">
        <v>35</v>
      </c>
      <c r="I37" s="3">
        <f t="shared" si="11"/>
        <v>21</v>
      </c>
      <c r="J37" s="3">
        <f t="shared" si="12"/>
        <v>24</v>
      </c>
      <c r="K37" s="3">
        <f t="shared" si="13"/>
        <v>30</v>
      </c>
    </row>
    <row r="38" spans="2:11" x14ac:dyDescent="0.25">
      <c r="B38" s="3">
        <v>34</v>
      </c>
      <c r="C38" s="3">
        <f t="shared" si="7"/>
        <v>17</v>
      </c>
      <c r="D38" s="3">
        <f t="shared" si="8"/>
        <v>22</v>
      </c>
      <c r="E38" s="3">
        <f t="shared" si="9"/>
        <v>27</v>
      </c>
      <c r="F38" s="3">
        <f t="shared" si="10"/>
        <v>29</v>
      </c>
      <c r="H38" s="3">
        <v>34</v>
      </c>
      <c r="I38" s="3">
        <f t="shared" si="11"/>
        <v>20</v>
      </c>
      <c r="J38" s="3">
        <f t="shared" si="12"/>
        <v>23</v>
      </c>
      <c r="K38" s="3">
        <f t="shared" si="13"/>
        <v>29</v>
      </c>
    </row>
    <row r="39" spans="2:11" x14ac:dyDescent="0.25">
      <c r="B39" s="3">
        <v>33</v>
      </c>
      <c r="C39" s="3">
        <f t="shared" si="7"/>
        <v>16</v>
      </c>
      <c r="D39" s="3">
        <f t="shared" si="8"/>
        <v>21</v>
      </c>
      <c r="E39" s="3">
        <f t="shared" si="9"/>
        <v>26</v>
      </c>
      <c r="F39" s="3">
        <f t="shared" si="10"/>
        <v>28</v>
      </c>
      <c r="H39" s="3">
        <v>33</v>
      </c>
      <c r="I39" s="3">
        <f t="shared" si="11"/>
        <v>19</v>
      </c>
      <c r="J39" s="3">
        <f t="shared" si="12"/>
        <v>22</v>
      </c>
      <c r="K39" s="3">
        <f t="shared" si="13"/>
        <v>28</v>
      </c>
    </row>
    <row r="40" spans="2:11" x14ac:dyDescent="0.25">
      <c r="B40" s="3">
        <v>32</v>
      </c>
      <c r="C40" s="3">
        <f t="shared" si="7"/>
        <v>15</v>
      </c>
      <c r="D40" s="3">
        <f t="shared" si="8"/>
        <v>20</v>
      </c>
      <c r="E40" s="3">
        <f t="shared" si="9"/>
        <v>25</v>
      </c>
      <c r="F40" s="3">
        <f t="shared" si="10"/>
        <v>27</v>
      </c>
      <c r="H40" s="3">
        <v>32</v>
      </c>
      <c r="I40" s="3">
        <f t="shared" si="11"/>
        <v>18</v>
      </c>
      <c r="J40" s="3">
        <f t="shared" si="12"/>
        <v>21</v>
      </c>
      <c r="K40" s="3">
        <f t="shared" si="13"/>
        <v>27</v>
      </c>
    </row>
    <row r="41" spans="2:11" x14ac:dyDescent="0.25">
      <c r="B41" s="3">
        <v>31</v>
      </c>
      <c r="C41" s="3">
        <f t="shared" si="7"/>
        <v>14</v>
      </c>
      <c r="D41" s="3">
        <f t="shared" si="8"/>
        <v>19</v>
      </c>
      <c r="E41" s="3">
        <f t="shared" si="9"/>
        <v>24</v>
      </c>
      <c r="F41" s="3">
        <f t="shared" si="10"/>
        <v>26</v>
      </c>
      <c r="H41" s="3">
        <v>31</v>
      </c>
      <c r="I41" s="3">
        <f t="shared" si="11"/>
        <v>17</v>
      </c>
      <c r="J41" s="3">
        <f t="shared" si="12"/>
        <v>20</v>
      </c>
      <c r="K41" s="3">
        <f t="shared" si="13"/>
        <v>26</v>
      </c>
    </row>
    <row r="42" spans="2:11" x14ac:dyDescent="0.25">
      <c r="B42" s="3">
        <v>30</v>
      </c>
      <c r="C42" s="3">
        <f t="shared" si="7"/>
        <v>13</v>
      </c>
      <c r="D42" s="3">
        <f t="shared" si="8"/>
        <v>18</v>
      </c>
      <c r="E42" s="3">
        <f t="shared" si="9"/>
        <v>23</v>
      </c>
      <c r="F42" s="3">
        <f t="shared" si="10"/>
        <v>25</v>
      </c>
      <c r="H42" s="3">
        <v>30</v>
      </c>
      <c r="I42" s="3">
        <f t="shared" si="11"/>
        <v>16</v>
      </c>
      <c r="J42" s="3">
        <f t="shared" si="12"/>
        <v>19</v>
      </c>
      <c r="K42" s="3">
        <f t="shared" si="13"/>
        <v>25</v>
      </c>
    </row>
    <row r="43" spans="2:11" x14ac:dyDescent="0.25">
      <c r="B43" s="3">
        <v>29</v>
      </c>
      <c r="C43" s="3">
        <f t="shared" si="7"/>
        <v>12</v>
      </c>
      <c r="D43" s="3">
        <f t="shared" si="8"/>
        <v>17</v>
      </c>
      <c r="E43" s="3">
        <f t="shared" si="9"/>
        <v>22</v>
      </c>
      <c r="F43" s="3">
        <f t="shared" si="10"/>
        <v>24</v>
      </c>
      <c r="H43" s="3">
        <v>29</v>
      </c>
      <c r="I43" s="3">
        <f t="shared" si="11"/>
        <v>15</v>
      </c>
      <c r="J43" s="3">
        <f t="shared" si="12"/>
        <v>18</v>
      </c>
      <c r="K43" s="3">
        <f t="shared" si="13"/>
        <v>24</v>
      </c>
    </row>
    <row r="44" spans="2:11" x14ac:dyDescent="0.25">
      <c r="B44" s="3">
        <v>28</v>
      </c>
      <c r="C44" s="3">
        <f t="shared" si="7"/>
        <v>11</v>
      </c>
      <c r="D44" s="3">
        <f t="shared" si="8"/>
        <v>16</v>
      </c>
      <c r="E44" s="3">
        <f t="shared" si="9"/>
        <v>21</v>
      </c>
      <c r="F44" s="3">
        <f t="shared" si="10"/>
        <v>23</v>
      </c>
      <c r="H44" s="3">
        <v>28</v>
      </c>
      <c r="I44" s="3">
        <f t="shared" si="11"/>
        <v>14</v>
      </c>
      <c r="J44" s="3">
        <f t="shared" si="12"/>
        <v>17</v>
      </c>
      <c r="K44" s="3">
        <f t="shared" si="13"/>
        <v>23</v>
      </c>
    </row>
    <row r="45" spans="2:11" x14ac:dyDescent="0.25">
      <c r="B45" s="3">
        <v>27</v>
      </c>
      <c r="C45" s="3">
        <f t="shared" si="7"/>
        <v>10</v>
      </c>
      <c r="D45" s="3">
        <f t="shared" si="8"/>
        <v>15</v>
      </c>
      <c r="E45" s="3">
        <f t="shared" si="9"/>
        <v>20</v>
      </c>
      <c r="F45" s="3">
        <f t="shared" si="10"/>
        <v>22</v>
      </c>
      <c r="H45" s="3">
        <v>27</v>
      </c>
      <c r="I45" s="3">
        <f t="shared" si="11"/>
        <v>13</v>
      </c>
      <c r="J45" s="3">
        <f t="shared" si="12"/>
        <v>16</v>
      </c>
      <c r="K45" s="3">
        <f t="shared" si="13"/>
        <v>22</v>
      </c>
    </row>
    <row r="46" spans="2:11" x14ac:dyDescent="0.25">
      <c r="B46" s="3">
        <v>26</v>
      </c>
      <c r="C46" s="3">
        <f t="shared" si="7"/>
        <v>9</v>
      </c>
      <c r="D46" s="3">
        <f t="shared" si="8"/>
        <v>14</v>
      </c>
      <c r="E46" s="3">
        <f t="shared" si="9"/>
        <v>19</v>
      </c>
      <c r="F46" s="3">
        <f t="shared" si="10"/>
        <v>21</v>
      </c>
      <c r="H46" s="3">
        <v>26</v>
      </c>
      <c r="I46" s="3">
        <f t="shared" si="11"/>
        <v>12</v>
      </c>
      <c r="J46" s="3">
        <f t="shared" si="12"/>
        <v>15</v>
      </c>
      <c r="K46" s="3">
        <f t="shared" si="13"/>
        <v>21</v>
      </c>
    </row>
    <row r="47" spans="2:11" x14ac:dyDescent="0.25">
      <c r="B47" s="3">
        <v>25</v>
      </c>
      <c r="C47" s="3">
        <f t="shared" si="7"/>
        <v>8</v>
      </c>
      <c r="D47" s="3">
        <f t="shared" si="8"/>
        <v>13</v>
      </c>
      <c r="E47" s="3">
        <f t="shared" si="9"/>
        <v>18</v>
      </c>
      <c r="F47" s="3">
        <f t="shared" si="10"/>
        <v>20</v>
      </c>
      <c r="H47" s="3">
        <v>25</v>
      </c>
      <c r="I47" s="3">
        <f t="shared" si="11"/>
        <v>11</v>
      </c>
      <c r="J47" s="3">
        <f t="shared" si="12"/>
        <v>14</v>
      </c>
      <c r="K47" s="3">
        <f t="shared" si="13"/>
        <v>20</v>
      </c>
    </row>
    <row r="48" spans="2:11" x14ac:dyDescent="0.25">
      <c r="B48" s="3">
        <v>24</v>
      </c>
      <c r="C48" s="3">
        <f t="shared" si="7"/>
        <v>7</v>
      </c>
      <c r="D48" s="3">
        <f t="shared" si="8"/>
        <v>12</v>
      </c>
      <c r="E48" s="3">
        <f t="shared" si="9"/>
        <v>17</v>
      </c>
      <c r="F48" s="3">
        <f t="shared" si="10"/>
        <v>19</v>
      </c>
      <c r="H48" s="3">
        <v>24</v>
      </c>
      <c r="I48" s="3">
        <f t="shared" si="11"/>
        <v>10</v>
      </c>
      <c r="J48" s="3">
        <f t="shared" si="12"/>
        <v>13</v>
      </c>
      <c r="K48" s="3">
        <f t="shared" si="13"/>
        <v>19</v>
      </c>
    </row>
    <row r="49" spans="2:11" x14ac:dyDescent="0.25">
      <c r="B49" s="3">
        <v>23</v>
      </c>
      <c r="C49" s="3">
        <f t="shared" si="7"/>
        <v>6</v>
      </c>
      <c r="D49" s="3">
        <f t="shared" si="8"/>
        <v>11</v>
      </c>
      <c r="E49" s="3">
        <f t="shared" si="9"/>
        <v>16</v>
      </c>
      <c r="F49" s="3">
        <f t="shared" si="10"/>
        <v>18</v>
      </c>
      <c r="H49" s="3">
        <v>23</v>
      </c>
      <c r="I49" s="3">
        <f t="shared" si="11"/>
        <v>9</v>
      </c>
      <c r="J49" s="3">
        <f t="shared" si="12"/>
        <v>12</v>
      </c>
      <c r="K49" s="3">
        <f t="shared" si="13"/>
        <v>18</v>
      </c>
    </row>
    <row r="50" spans="2:11" x14ac:dyDescent="0.25">
      <c r="B50" s="3">
        <v>22</v>
      </c>
      <c r="C50" s="3">
        <f t="shared" si="7"/>
        <v>5</v>
      </c>
      <c r="D50" s="3">
        <f t="shared" si="8"/>
        <v>10</v>
      </c>
      <c r="E50" s="3">
        <f t="shared" si="9"/>
        <v>15</v>
      </c>
      <c r="F50" s="3">
        <f t="shared" si="10"/>
        <v>17</v>
      </c>
      <c r="H50" s="3">
        <v>22</v>
      </c>
      <c r="I50" s="3">
        <f t="shared" si="11"/>
        <v>8</v>
      </c>
      <c r="J50" s="3">
        <f t="shared" si="12"/>
        <v>11</v>
      </c>
      <c r="K50" s="3">
        <f t="shared" si="13"/>
        <v>17</v>
      </c>
    </row>
    <row r="51" spans="2:11" x14ac:dyDescent="0.25">
      <c r="B51" s="3">
        <v>21</v>
      </c>
      <c r="C51" s="3">
        <f t="shared" si="7"/>
        <v>4</v>
      </c>
      <c r="D51" s="3">
        <f t="shared" si="8"/>
        <v>9</v>
      </c>
      <c r="E51" s="3">
        <f t="shared" si="9"/>
        <v>14</v>
      </c>
      <c r="F51" s="3">
        <f t="shared" si="10"/>
        <v>16</v>
      </c>
      <c r="H51" s="3">
        <v>21</v>
      </c>
      <c r="I51" s="3">
        <f t="shared" si="11"/>
        <v>7</v>
      </c>
      <c r="J51" s="3">
        <f t="shared" si="12"/>
        <v>10</v>
      </c>
      <c r="K51" s="3">
        <f t="shared" si="13"/>
        <v>16</v>
      </c>
    </row>
    <row r="52" spans="2:11" x14ac:dyDescent="0.25">
      <c r="B52" s="3">
        <v>20</v>
      </c>
      <c r="C52" s="3">
        <f t="shared" si="7"/>
        <v>3</v>
      </c>
      <c r="D52" s="3">
        <f t="shared" si="8"/>
        <v>8</v>
      </c>
      <c r="E52" s="3">
        <f t="shared" si="9"/>
        <v>13</v>
      </c>
      <c r="F52" s="3">
        <f t="shared" si="10"/>
        <v>15</v>
      </c>
      <c r="H52" s="3">
        <v>20</v>
      </c>
      <c r="I52" s="3">
        <f t="shared" si="11"/>
        <v>6</v>
      </c>
      <c r="J52" s="3">
        <f t="shared" si="12"/>
        <v>9</v>
      </c>
      <c r="K52" s="3">
        <f t="shared" si="13"/>
        <v>15</v>
      </c>
    </row>
    <row r="53" spans="2:11" x14ac:dyDescent="0.25">
      <c r="B53" s="3">
        <v>19</v>
      </c>
      <c r="C53" s="3">
        <f t="shared" si="7"/>
        <v>2</v>
      </c>
      <c r="D53" s="3">
        <f t="shared" si="8"/>
        <v>7</v>
      </c>
      <c r="E53" s="3">
        <f t="shared" si="9"/>
        <v>12</v>
      </c>
      <c r="F53" s="3">
        <f t="shared" si="10"/>
        <v>14</v>
      </c>
      <c r="H53" s="3">
        <v>19</v>
      </c>
      <c r="I53" s="3">
        <f t="shared" si="11"/>
        <v>5</v>
      </c>
      <c r="J53" s="3">
        <f t="shared" si="12"/>
        <v>8</v>
      </c>
      <c r="K53" s="3">
        <f t="shared" si="13"/>
        <v>14</v>
      </c>
    </row>
    <row r="54" spans="2:11" x14ac:dyDescent="0.25">
      <c r="B54" s="3">
        <v>18</v>
      </c>
      <c r="C54" s="3">
        <f t="shared" si="7"/>
        <v>1</v>
      </c>
      <c r="D54" s="3">
        <f t="shared" si="8"/>
        <v>6</v>
      </c>
      <c r="E54" s="3">
        <f t="shared" si="9"/>
        <v>11</v>
      </c>
      <c r="F54" s="3">
        <f t="shared" si="10"/>
        <v>13</v>
      </c>
      <c r="H54" s="3">
        <v>18</v>
      </c>
      <c r="I54" s="3">
        <f t="shared" si="11"/>
        <v>4</v>
      </c>
      <c r="J54" s="3">
        <f t="shared" si="12"/>
        <v>7</v>
      </c>
      <c r="K54" s="3">
        <f t="shared" si="13"/>
        <v>13</v>
      </c>
    </row>
    <row r="55" spans="2:11" x14ac:dyDescent="0.25">
      <c r="B55" s="3">
        <v>17</v>
      </c>
      <c r="C55" s="3">
        <f t="shared" si="7"/>
        <v>0</v>
      </c>
      <c r="D55" s="3">
        <f t="shared" si="8"/>
        <v>5</v>
      </c>
      <c r="E55" s="3">
        <f t="shared" si="9"/>
        <v>10</v>
      </c>
      <c r="F55" s="3">
        <f t="shared" si="10"/>
        <v>12</v>
      </c>
      <c r="H55" s="3">
        <v>17</v>
      </c>
      <c r="I55" s="3">
        <f t="shared" si="11"/>
        <v>3</v>
      </c>
      <c r="J55" s="3">
        <f t="shared" si="12"/>
        <v>6</v>
      </c>
      <c r="K55" s="3">
        <f t="shared" si="13"/>
        <v>12</v>
      </c>
    </row>
    <row r="56" spans="2:11" x14ac:dyDescent="0.25">
      <c r="B56" s="3">
        <v>16</v>
      </c>
      <c r="D56" s="3">
        <f t="shared" si="8"/>
        <v>4</v>
      </c>
      <c r="E56" s="3">
        <f t="shared" si="9"/>
        <v>9</v>
      </c>
      <c r="F56" s="3">
        <f t="shared" si="10"/>
        <v>11</v>
      </c>
      <c r="H56" s="3">
        <v>16</v>
      </c>
      <c r="I56" s="3">
        <f t="shared" si="11"/>
        <v>2</v>
      </c>
      <c r="J56" s="3">
        <f t="shared" si="12"/>
        <v>5</v>
      </c>
      <c r="K56" s="3">
        <f t="shared" si="13"/>
        <v>11</v>
      </c>
    </row>
    <row r="57" spans="2:11" x14ac:dyDescent="0.25">
      <c r="B57" s="3">
        <v>15</v>
      </c>
      <c r="D57" s="3">
        <f t="shared" si="8"/>
        <v>3</v>
      </c>
      <c r="E57" s="3">
        <f t="shared" si="9"/>
        <v>8</v>
      </c>
      <c r="F57" s="3">
        <f t="shared" si="10"/>
        <v>10</v>
      </c>
      <c r="H57" s="3">
        <v>15</v>
      </c>
      <c r="I57" s="3">
        <f t="shared" si="11"/>
        <v>1</v>
      </c>
      <c r="J57" s="3">
        <f t="shared" si="12"/>
        <v>4</v>
      </c>
      <c r="K57" s="3">
        <f t="shared" si="13"/>
        <v>10</v>
      </c>
    </row>
    <row r="58" spans="2:11" x14ac:dyDescent="0.25">
      <c r="B58" s="3">
        <v>14</v>
      </c>
      <c r="D58" s="3">
        <f t="shared" si="8"/>
        <v>2</v>
      </c>
      <c r="E58" s="3">
        <f t="shared" si="9"/>
        <v>7</v>
      </c>
      <c r="F58" s="3">
        <f t="shared" si="10"/>
        <v>9</v>
      </c>
      <c r="H58" s="3">
        <v>14</v>
      </c>
      <c r="I58" s="3">
        <f t="shared" si="11"/>
        <v>0</v>
      </c>
      <c r="J58" s="3">
        <f t="shared" si="12"/>
        <v>3</v>
      </c>
      <c r="K58" s="3">
        <f t="shared" si="13"/>
        <v>9</v>
      </c>
    </row>
    <row r="59" spans="2:11" x14ac:dyDescent="0.25">
      <c r="B59" s="3">
        <v>13</v>
      </c>
      <c r="D59" s="3">
        <f t="shared" si="8"/>
        <v>1</v>
      </c>
      <c r="E59" s="3">
        <f t="shared" si="9"/>
        <v>6</v>
      </c>
      <c r="F59" s="3">
        <f t="shared" si="10"/>
        <v>8</v>
      </c>
      <c r="H59" s="3">
        <v>13</v>
      </c>
      <c r="J59" s="3">
        <f t="shared" si="12"/>
        <v>2</v>
      </c>
      <c r="K59" s="3">
        <f t="shared" si="13"/>
        <v>8</v>
      </c>
    </row>
    <row r="60" spans="2:11" x14ac:dyDescent="0.25">
      <c r="B60" s="3">
        <v>12</v>
      </c>
      <c r="D60" s="3">
        <f t="shared" si="8"/>
        <v>0</v>
      </c>
      <c r="E60" s="3">
        <f t="shared" si="9"/>
        <v>5</v>
      </c>
      <c r="F60" s="3">
        <f t="shared" si="10"/>
        <v>7</v>
      </c>
      <c r="H60" s="3">
        <v>12</v>
      </c>
      <c r="J60" s="3">
        <f t="shared" si="12"/>
        <v>1</v>
      </c>
      <c r="K60" s="3">
        <f t="shared" si="13"/>
        <v>7</v>
      </c>
    </row>
    <row r="61" spans="2:11" x14ac:dyDescent="0.25">
      <c r="B61" s="3">
        <v>11</v>
      </c>
      <c r="E61" s="3">
        <f t="shared" si="9"/>
        <v>4</v>
      </c>
      <c r="F61" s="3">
        <f t="shared" si="10"/>
        <v>6</v>
      </c>
      <c r="H61" s="3">
        <v>11</v>
      </c>
      <c r="J61" s="3">
        <f t="shared" si="12"/>
        <v>0</v>
      </c>
      <c r="K61" s="3">
        <f t="shared" si="13"/>
        <v>6</v>
      </c>
    </row>
    <row r="62" spans="2:11" x14ac:dyDescent="0.25">
      <c r="B62" s="3">
        <v>10</v>
      </c>
      <c r="E62" s="3">
        <f t="shared" si="9"/>
        <v>3</v>
      </c>
      <c r="F62" s="3">
        <f t="shared" si="10"/>
        <v>5</v>
      </c>
      <c r="H62" s="3">
        <v>10</v>
      </c>
      <c r="K62" s="3">
        <f t="shared" si="13"/>
        <v>5</v>
      </c>
    </row>
    <row r="63" spans="2:11" x14ac:dyDescent="0.25">
      <c r="B63" s="3">
        <v>9</v>
      </c>
      <c r="E63" s="3">
        <f t="shared" si="9"/>
        <v>2</v>
      </c>
      <c r="F63" s="3">
        <f t="shared" si="10"/>
        <v>4</v>
      </c>
      <c r="H63" s="3">
        <v>9</v>
      </c>
      <c r="K63" s="3">
        <f t="shared" si="13"/>
        <v>4</v>
      </c>
    </row>
    <row r="64" spans="2:11" x14ac:dyDescent="0.25">
      <c r="B64" s="3">
        <v>8</v>
      </c>
      <c r="E64" s="3">
        <f t="shared" si="9"/>
        <v>1</v>
      </c>
      <c r="F64" s="3">
        <f t="shared" si="10"/>
        <v>3</v>
      </c>
      <c r="H64" s="3">
        <v>8</v>
      </c>
      <c r="K64" s="3">
        <f t="shared" si="13"/>
        <v>3</v>
      </c>
    </row>
    <row r="65" spans="2:11" x14ac:dyDescent="0.25">
      <c r="B65" s="3">
        <v>7</v>
      </c>
      <c r="E65" s="3">
        <f t="shared" si="9"/>
        <v>0</v>
      </c>
      <c r="F65" s="3">
        <f t="shared" si="10"/>
        <v>2</v>
      </c>
      <c r="H65" s="3">
        <v>7</v>
      </c>
      <c r="K65" s="3">
        <f t="shared" si="13"/>
        <v>2</v>
      </c>
    </row>
    <row r="66" spans="2:11" x14ac:dyDescent="0.25">
      <c r="B66" s="3">
        <v>6</v>
      </c>
      <c r="F66" s="3">
        <f t="shared" si="10"/>
        <v>1</v>
      </c>
      <c r="H66" s="3">
        <v>6</v>
      </c>
      <c r="K66" s="3">
        <f t="shared" si="13"/>
        <v>1</v>
      </c>
    </row>
    <row r="67" spans="2:11" x14ac:dyDescent="0.25">
      <c r="B67" s="3">
        <v>5</v>
      </c>
      <c r="F67" s="3">
        <f t="shared" si="10"/>
        <v>0</v>
      </c>
      <c r="H67" s="3">
        <v>5</v>
      </c>
      <c r="K67" s="3">
        <f t="shared" si="13"/>
        <v>0</v>
      </c>
    </row>
    <row r="68" spans="2:11" x14ac:dyDescent="0.25">
      <c r="B68"/>
    </row>
    <row r="69" spans="2:11" x14ac:dyDescent="0.25">
      <c r="B69"/>
    </row>
    <row r="70" spans="2:11" x14ac:dyDescent="0.25">
      <c r="B70"/>
    </row>
    <row r="71" spans="2:11" x14ac:dyDescent="0.25">
      <c r="B71"/>
    </row>
    <row r="72" spans="2:11" x14ac:dyDescent="0.25">
      <c r="B72"/>
    </row>
    <row r="73" spans="2:11" x14ac:dyDescent="0.25">
      <c r="B73"/>
    </row>
    <row r="74" spans="2:11" x14ac:dyDescent="0.25">
      <c r="B74"/>
    </row>
    <row r="75" spans="2:11" x14ac:dyDescent="0.25">
      <c r="B75"/>
    </row>
    <row r="76" spans="2:11" x14ac:dyDescent="0.25">
      <c r="B76"/>
    </row>
    <row r="77" spans="2:11" x14ac:dyDescent="0.25">
      <c r="B77"/>
    </row>
    <row r="78" spans="2:11" x14ac:dyDescent="0.25">
      <c r="B78"/>
    </row>
    <row r="79" spans="2:11" x14ac:dyDescent="0.25">
      <c r="B79"/>
    </row>
    <row r="80" spans="2:11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2"/>
  <sheetViews>
    <sheetView topLeftCell="E1" zoomScale="83" zoomScaleNormal="83" workbookViewId="0">
      <selection activeCell="G7" sqref="G7"/>
    </sheetView>
  </sheetViews>
  <sheetFormatPr defaultColWidth="11.5546875" defaultRowHeight="13.2" x14ac:dyDescent="0.25"/>
  <cols>
    <col min="1" max="16384" width="11.5546875" style="3"/>
  </cols>
  <sheetData>
    <row r="1" spans="1:11" x14ac:dyDescent="0.25">
      <c r="A1" s="3" t="s">
        <v>153</v>
      </c>
      <c r="B1" s="3" t="s">
        <v>164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164</v>
      </c>
      <c r="I1" s="3" t="s">
        <v>154</v>
      </c>
      <c r="J1" s="3" t="s">
        <v>155</v>
      </c>
      <c r="K1" s="3" t="s">
        <v>159</v>
      </c>
    </row>
    <row r="2" spans="1:11" x14ac:dyDescent="0.25">
      <c r="B2" s="3">
        <v>60</v>
      </c>
      <c r="C2" s="3">
        <f t="shared" ref="C2:C33" si="0">B2-3</f>
        <v>57</v>
      </c>
      <c r="D2" s="3">
        <f t="shared" ref="D2:D33" si="1">B2-1</f>
        <v>59</v>
      </c>
      <c r="E2" s="3">
        <f t="shared" ref="E2:E33" si="2">B2-1</f>
        <v>59</v>
      </c>
      <c r="F2" s="3">
        <f t="shared" ref="F2:F33" si="3">B2+3</f>
        <v>63</v>
      </c>
      <c r="H2" s="3">
        <v>60</v>
      </c>
      <c r="I2" s="3">
        <f t="shared" ref="I2:I33" si="4">H2-5</f>
        <v>55</v>
      </c>
      <c r="J2" s="3">
        <f t="shared" ref="J2:J33" si="5">H2-5</f>
        <v>55</v>
      </c>
      <c r="K2" s="3">
        <f t="shared" ref="K2:K33" si="6">H2-1</f>
        <v>59</v>
      </c>
    </row>
    <row r="3" spans="1:11" x14ac:dyDescent="0.25">
      <c r="B3" s="3">
        <v>59</v>
      </c>
      <c r="C3" s="3">
        <f t="shared" si="0"/>
        <v>56</v>
      </c>
      <c r="D3" s="3">
        <f t="shared" si="1"/>
        <v>58</v>
      </c>
      <c r="E3" s="3">
        <f t="shared" si="2"/>
        <v>58</v>
      </c>
      <c r="F3" s="3">
        <f t="shared" si="3"/>
        <v>62</v>
      </c>
      <c r="H3" s="3">
        <v>59</v>
      </c>
      <c r="I3" s="3">
        <f t="shared" si="4"/>
        <v>54</v>
      </c>
      <c r="J3" s="3">
        <f t="shared" si="5"/>
        <v>54</v>
      </c>
      <c r="K3" s="3">
        <f t="shared" si="6"/>
        <v>58</v>
      </c>
    </row>
    <row r="4" spans="1:11" x14ac:dyDescent="0.25">
      <c r="B4" s="3">
        <v>58</v>
      </c>
      <c r="C4" s="3">
        <f t="shared" si="0"/>
        <v>55</v>
      </c>
      <c r="D4" s="3">
        <f t="shared" si="1"/>
        <v>57</v>
      </c>
      <c r="E4" s="3">
        <f t="shared" si="2"/>
        <v>57</v>
      </c>
      <c r="F4" s="3">
        <f t="shared" si="3"/>
        <v>61</v>
      </c>
      <c r="H4" s="3">
        <v>58</v>
      </c>
      <c r="I4" s="3">
        <f t="shared" si="4"/>
        <v>53</v>
      </c>
      <c r="J4" s="3">
        <f t="shared" si="5"/>
        <v>53</v>
      </c>
      <c r="K4" s="3">
        <f t="shared" si="6"/>
        <v>57</v>
      </c>
    </row>
    <row r="5" spans="1:11" x14ac:dyDescent="0.25">
      <c r="B5" s="3">
        <v>57</v>
      </c>
      <c r="C5" s="3">
        <f t="shared" si="0"/>
        <v>54</v>
      </c>
      <c r="D5" s="3">
        <f t="shared" si="1"/>
        <v>56</v>
      </c>
      <c r="E5" s="3">
        <f t="shared" si="2"/>
        <v>56</v>
      </c>
      <c r="F5" s="3">
        <f t="shared" si="3"/>
        <v>60</v>
      </c>
      <c r="H5" s="3">
        <v>57</v>
      </c>
      <c r="I5" s="3">
        <f t="shared" si="4"/>
        <v>52</v>
      </c>
      <c r="J5" s="3">
        <f t="shared" si="5"/>
        <v>52</v>
      </c>
      <c r="K5" s="3">
        <f t="shared" si="6"/>
        <v>56</v>
      </c>
    </row>
    <row r="6" spans="1:11" x14ac:dyDescent="0.25">
      <c r="B6" s="3">
        <v>56</v>
      </c>
      <c r="C6" s="3">
        <f t="shared" si="0"/>
        <v>53</v>
      </c>
      <c r="D6" s="3">
        <f t="shared" si="1"/>
        <v>55</v>
      </c>
      <c r="E6" s="3">
        <f t="shared" si="2"/>
        <v>55</v>
      </c>
      <c r="F6" s="3">
        <f t="shared" si="3"/>
        <v>59</v>
      </c>
      <c r="H6" s="3">
        <v>56</v>
      </c>
      <c r="I6" s="3">
        <f t="shared" si="4"/>
        <v>51</v>
      </c>
      <c r="J6" s="3">
        <f t="shared" si="5"/>
        <v>51</v>
      </c>
      <c r="K6" s="3">
        <f t="shared" si="6"/>
        <v>55</v>
      </c>
    </row>
    <row r="7" spans="1:11" x14ac:dyDescent="0.25">
      <c r="B7" s="3">
        <v>55</v>
      </c>
      <c r="C7" s="3">
        <f t="shared" si="0"/>
        <v>52</v>
      </c>
      <c r="D7" s="3">
        <f t="shared" si="1"/>
        <v>54</v>
      </c>
      <c r="E7" s="3">
        <f t="shared" si="2"/>
        <v>54</v>
      </c>
      <c r="F7" s="3">
        <f t="shared" si="3"/>
        <v>58</v>
      </c>
      <c r="G7" s="11" t="s">
        <v>160</v>
      </c>
      <c r="H7" s="3">
        <v>55</v>
      </c>
      <c r="I7" s="3">
        <f t="shared" si="4"/>
        <v>50</v>
      </c>
      <c r="J7" s="3">
        <f t="shared" si="5"/>
        <v>50</v>
      </c>
      <c r="K7" s="3">
        <f t="shared" si="6"/>
        <v>54</v>
      </c>
    </row>
    <row r="8" spans="1:11" x14ac:dyDescent="0.25">
      <c r="B8" s="3">
        <v>54</v>
      </c>
      <c r="C8" s="3">
        <f t="shared" si="0"/>
        <v>51</v>
      </c>
      <c r="D8" s="3">
        <f t="shared" si="1"/>
        <v>53</v>
      </c>
      <c r="E8" s="3">
        <f t="shared" si="2"/>
        <v>53</v>
      </c>
      <c r="F8" s="3">
        <f t="shared" si="3"/>
        <v>57</v>
      </c>
      <c r="G8" s="11" t="s">
        <v>161</v>
      </c>
      <c r="H8" s="3">
        <v>54</v>
      </c>
      <c r="I8" s="3">
        <f t="shared" si="4"/>
        <v>49</v>
      </c>
      <c r="J8" s="3">
        <f t="shared" si="5"/>
        <v>49</v>
      </c>
      <c r="K8" s="3">
        <f t="shared" si="6"/>
        <v>53</v>
      </c>
    </row>
    <row r="9" spans="1:11" x14ac:dyDescent="0.25">
      <c r="B9" s="3">
        <v>53</v>
      </c>
      <c r="C9" s="3">
        <f t="shared" si="0"/>
        <v>50</v>
      </c>
      <c r="D9" s="3">
        <f t="shared" si="1"/>
        <v>52</v>
      </c>
      <c r="E9" s="3">
        <f t="shared" si="2"/>
        <v>52</v>
      </c>
      <c r="F9" s="3">
        <f t="shared" si="3"/>
        <v>56</v>
      </c>
      <c r="G9" s="11" t="s">
        <v>162</v>
      </c>
      <c r="H9" s="3">
        <v>53</v>
      </c>
      <c r="I9" s="3">
        <f t="shared" si="4"/>
        <v>48</v>
      </c>
      <c r="J9" s="3">
        <f t="shared" si="5"/>
        <v>48</v>
      </c>
      <c r="K9" s="3">
        <f t="shared" si="6"/>
        <v>52</v>
      </c>
    </row>
    <row r="10" spans="1:11" x14ac:dyDescent="0.25">
      <c r="B10" s="3">
        <v>52</v>
      </c>
      <c r="C10" s="3">
        <f t="shared" si="0"/>
        <v>49</v>
      </c>
      <c r="D10" s="3">
        <f t="shared" si="1"/>
        <v>51</v>
      </c>
      <c r="E10" s="3">
        <f t="shared" si="2"/>
        <v>51</v>
      </c>
      <c r="F10" s="3">
        <f t="shared" si="3"/>
        <v>55</v>
      </c>
      <c r="G10" s="11" t="s">
        <v>163</v>
      </c>
      <c r="H10" s="3">
        <v>52</v>
      </c>
      <c r="I10" s="3">
        <f t="shared" si="4"/>
        <v>47</v>
      </c>
      <c r="J10" s="3">
        <f t="shared" si="5"/>
        <v>47</v>
      </c>
      <c r="K10" s="3">
        <f t="shared" si="6"/>
        <v>51</v>
      </c>
    </row>
    <row r="11" spans="1:11" x14ac:dyDescent="0.25">
      <c r="B11" s="3">
        <v>51</v>
      </c>
      <c r="C11" s="3">
        <f t="shared" si="0"/>
        <v>48</v>
      </c>
      <c r="D11" s="3">
        <f t="shared" si="1"/>
        <v>50</v>
      </c>
      <c r="E11" s="3">
        <f t="shared" si="2"/>
        <v>50</v>
      </c>
      <c r="F11" s="3">
        <f t="shared" si="3"/>
        <v>54</v>
      </c>
      <c r="G11" s="11" t="s">
        <v>160</v>
      </c>
      <c r="H11" s="3">
        <v>51</v>
      </c>
      <c r="I11" s="3">
        <f t="shared" si="4"/>
        <v>46</v>
      </c>
      <c r="J11" s="3">
        <f t="shared" si="5"/>
        <v>46</v>
      </c>
      <c r="K11" s="3">
        <f t="shared" si="6"/>
        <v>50</v>
      </c>
    </row>
    <row r="12" spans="1:11" x14ac:dyDescent="0.25">
      <c r="B12" s="3">
        <v>50</v>
      </c>
      <c r="C12" s="3">
        <f t="shared" si="0"/>
        <v>47</v>
      </c>
      <c r="D12" s="3">
        <f t="shared" si="1"/>
        <v>49</v>
      </c>
      <c r="E12" s="3">
        <f t="shared" si="2"/>
        <v>49</v>
      </c>
      <c r="F12" s="3">
        <f t="shared" si="3"/>
        <v>53</v>
      </c>
      <c r="H12" s="3">
        <v>50</v>
      </c>
      <c r="I12" s="3">
        <f t="shared" si="4"/>
        <v>45</v>
      </c>
      <c r="J12" s="3">
        <f t="shared" si="5"/>
        <v>45</v>
      </c>
      <c r="K12" s="3">
        <f t="shared" si="6"/>
        <v>49</v>
      </c>
    </row>
    <row r="13" spans="1:11" x14ac:dyDescent="0.25">
      <c r="B13" s="3">
        <v>49</v>
      </c>
      <c r="C13" s="3">
        <f t="shared" si="0"/>
        <v>46</v>
      </c>
      <c r="D13" s="3">
        <f t="shared" si="1"/>
        <v>48</v>
      </c>
      <c r="E13" s="3">
        <f t="shared" si="2"/>
        <v>48</v>
      </c>
      <c r="F13" s="3">
        <f t="shared" si="3"/>
        <v>52</v>
      </c>
      <c r="H13" s="3">
        <v>49</v>
      </c>
      <c r="I13" s="3">
        <f t="shared" si="4"/>
        <v>44</v>
      </c>
      <c r="J13" s="3">
        <f t="shared" si="5"/>
        <v>44</v>
      </c>
      <c r="K13" s="3">
        <f t="shared" si="6"/>
        <v>48</v>
      </c>
    </row>
    <row r="14" spans="1:11" x14ac:dyDescent="0.25">
      <c r="B14" s="3">
        <v>48</v>
      </c>
      <c r="C14" s="3">
        <f t="shared" si="0"/>
        <v>45</v>
      </c>
      <c r="D14" s="3">
        <f t="shared" si="1"/>
        <v>47</v>
      </c>
      <c r="E14" s="3">
        <f t="shared" si="2"/>
        <v>47</v>
      </c>
      <c r="F14" s="3">
        <f t="shared" si="3"/>
        <v>51</v>
      </c>
      <c r="H14" s="3">
        <v>48</v>
      </c>
      <c r="I14" s="3">
        <f t="shared" si="4"/>
        <v>43</v>
      </c>
      <c r="J14" s="3">
        <f t="shared" si="5"/>
        <v>43</v>
      </c>
      <c r="K14" s="3">
        <f t="shared" si="6"/>
        <v>47</v>
      </c>
    </row>
    <row r="15" spans="1:11" x14ac:dyDescent="0.25">
      <c r="B15" s="3">
        <v>47</v>
      </c>
      <c r="C15" s="3">
        <f t="shared" si="0"/>
        <v>44</v>
      </c>
      <c r="D15" s="3">
        <f t="shared" si="1"/>
        <v>46</v>
      </c>
      <c r="E15" s="3">
        <f t="shared" si="2"/>
        <v>46</v>
      </c>
      <c r="F15" s="3">
        <f t="shared" si="3"/>
        <v>50</v>
      </c>
      <c r="H15" s="3">
        <v>47</v>
      </c>
      <c r="I15" s="3">
        <f t="shared" si="4"/>
        <v>42</v>
      </c>
      <c r="J15" s="3">
        <f t="shared" si="5"/>
        <v>42</v>
      </c>
      <c r="K15" s="3">
        <f t="shared" si="6"/>
        <v>46</v>
      </c>
    </row>
    <row r="16" spans="1:11" x14ac:dyDescent="0.25">
      <c r="B16" s="3">
        <v>46</v>
      </c>
      <c r="C16" s="3">
        <f t="shared" si="0"/>
        <v>43</v>
      </c>
      <c r="D16" s="3">
        <f t="shared" si="1"/>
        <v>45</v>
      </c>
      <c r="E16" s="3">
        <f t="shared" si="2"/>
        <v>45</v>
      </c>
      <c r="F16" s="3">
        <f t="shared" si="3"/>
        <v>49</v>
      </c>
      <c r="H16" s="3">
        <v>46</v>
      </c>
      <c r="I16" s="3">
        <f t="shared" si="4"/>
        <v>41</v>
      </c>
      <c r="J16" s="3">
        <f t="shared" si="5"/>
        <v>41</v>
      </c>
      <c r="K16" s="3">
        <f t="shared" si="6"/>
        <v>45</v>
      </c>
    </row>
    <row r="17" spans="2:11" x14ac:dyDescent="0.25">
      <c r="B17" s="3">
        <v>45</v>
      </c>
      <c r="C17" s="3">
        <f t="shared" si="0"/>
        <v>42</v>
      </c>
      <c r="D17" s="3">
        <f t="shared" si="1"/>
        <v>44</v>
      </c>
      <c r="E17" s="3">
        <f t="shared" si="2"/>
        <v>44</v>
      </c>
      <c r="F17" s="3">
        <f t="shared" si="3"/>
        <v>48</v>
      </c>
      <c r="H17" s="3">
        <v>45</v>
      </c>
      <c r="I17" s="3">
        <f t="shared" si="4"/>
        <v>40</v>
      </c>
      <c r="J17" s="3">
        <f t="shared" si="5"/>
        <v>40</v>
      </c>
      <c r="K17" s="3">
        <f t="shared" si="6"/>
        <v>44</v>
      </c>
    </row>
    <row r="18" spans="2:11" x14ac:dyDescent="0.25">
      <c r="B18" s="3">
        <v>44</v>
      </c>
      <c r="C18" s="3">
        <f t="shared" si="0"/>
        <v>41</v>
      </c>
      <c r="D18" s="3">
        <f t="shared" si="1"/>
        <v>43</v>
      </c>
      <c r="E18" s="3">
        <f t="shared" si="2"/>
        <v>43</v>
      </c>
      <c r="F18" s="3">
        <f t="shared" si="3"/>
        <v>47</v>
      </c>
      <c r="H18" s="3">
        <v>44</v>
      </c>
      <c r="I18" s="3">
        <f t="shared" si="4"/>
        <v>39</v>
      </c>
      <c r="J18" s="3">
        <f t="shared" si="5"/>
        <v>39</v>
      </c>
      <c r="K18" s="3">
        <f t="shared" si="6"/>
        <v>43</v>
      </c>
    </row>
    <row r="19" spans="2:11" x14ac:dyDescent="0.25">
      <c r="B19" s="3">
        <v>43</v>
      </c>
      <c r="C19" s="3">
        <f t="shared" si="0"/>
        <v>40</v>
      </c>
      <c r="D19" s="3">
        <f t="shared" si="1"/>
        <v>42</v>
      </c>
      <c r="E19" s="3">
        <f t="shared" si="2"/>
        <v>42</v>
      </c>
      <c r="F19" s="3">
        <f t="shared" si="3"/>
        <v>46</v>
      </c>
      <c r="H19" s="3">
        <v>43</v>
      </c>
      <c r="I19" s="3">
        <f t="shared" si="4"/>
        <v>38</v>
      </c>
      <c r="J19" s="3">
        <f t="shared" si="5"/>
        <v>38</v>
      </c>
      <c r="K19" s="3">
        <f t="shared" si="6"/>
        <v>42</v>
      </c>
    </row>
    <row r="20" spans="2:11" x14ac:dyDescent="0.25">
      <c r="B20" s="3">
        <v>42</v>
      </c>
      <c r="C20" s="3">
        <f t="shared" si="0"/>
        <v>39</v>
      </c>
      <c r="D20" s="3">
        <f t="shared" si="1"/>
        <v>41</v>
      </c>
      <c r="E20" s="3">
        <f t="shared" si="2"/>
        <v>41</v>
      </c>
      <c r="F20" s="3">
        <f t="shared" si="3"/>
        <v>45</v>
      </c>
      <c r="H20" s="3">
        <v>42</v>
      </c>
      <c r="I20" s="3">
        <f t="shared" si="4"/>
        <v>37</v>
      </c>
      <c r="J20" s="3">
        <f t="shared" si="5"/>
        <v>37</v>
      </c>
      <c r="K20" s="3">
        <f t="shared" si="6"/>
        <v>41</v>
      </c>
    </row>
    <row r="21" spans="2:11" x14ac:dyDescent="0.25">
      <c r="B21" s="3">
        <v>41</v>
      </c>
      <c r="C21" s="3">
        <f t="shared" si="0"/>
        <v>38</v>
      </c>
      <c r="D21" s="3">
        <f t="shared" si="1"/>
        <v>40</v>
      </c>
      <c r="E21" s="3">
        <f t="shared" si="2"/>
        <v>40</v>
      </c>
      <c r="F21" s="3">
        <f t="shared" si="3"/>
        <v>44</v>
      </c>
      <c r="H21" s="3">
        <v>41</v>
      </c>
      <c r="I21" s="3">
        <f t="shared" si="4"/>
        <v>36</v>
      </c>
      <c r="J21" s="3">
        <f t="shared" si="5"/>
        <v>36</v>
      </c>
      <c r="K21" s="3">
        <f t="shared" si="6"/>
        <v>40</v>
      </c>
    </row>
    <row r="22" spans="2:11" x14ac:dyDescent="0.25">
      <c r="B22" s="3">
        <v>40</v>
      </c>
      <c r="C22" s="3">
        <f t="shared" si="0"/>
        <v>37</v>
      </c>
      <c r="D22" s="3">
        <f t="shared" si="1"/>
        <v>39</v>
      </c>
      <c r="E22" s="3">
        <f t="shared" si="2"/>
        <v>39</v>
      </c>
      <c r="F22" s="3">
        <f t="shared" si="3"/>
        <v>43</v>
      </c>
      <c r="H22" s="3">
        <v>40</v>
      </c>
      <c r="I22" s="3">
        <f t="shared" si="4"/>
        <v>35</v>
      </c>
      <c r="J22" s="3">
        <f t="shared" si="5"/>
        <v>35</v>
      </c>
      <c r="K22" s="3">
        <f t="shared" si="6"/>
        <v>39</v>
      </c>
    </row>
    <row r="23" spans="2:11" x14ac:dyDescent="0.25">
      <c r="B23" s="3">
        <v>39</v>
      </c>
      <c r="C23" s="3">
        <f t="shared" si="0"/>
        <v>36</v>
      </c>
      <c r="D23" s="3">
        <f t="shared" si="1"/>
        <v>38</v>
      </c>
      <c r="E23" s="3">
        <f t="shared" si="2"/>
        <v>38</v>
      </c>
      <c r="F23" s="3">
        <f t="shared" si="3"/>
        <v>42</v>
      </c>
      <c r="H23" s="3">
        <v>39</v>
      </c>
      <c r="I23" s="3">
        <f t="shared" si="4"/>
        <v>34</v>
      </c>
      <c r="J23" s="3">
        <f t="shared" si="5"/>
        <v>34</v>
      </c>
      <c r="K23" s="3">
        <f t="shared" si="6"/>
        <v>38</v>
      </c>
    </row>
    <row r="24" spans="2:11" x14ac:dyDescent="0.25">
      <c r="B24" s="3">
        <v>38</v>
      </c>
      <c r="C24" s="3">
        <f t="shared" si="0"/>
        <v>35</v>
      </c>
      <c r="D24" s="3">
        <f t="shared" si="1"/>
        <v>37</v>
      </c>
      <c r="E24" s="3">
        <f t="shared" si="2"/>
        <v>37</v>
      </c>
      <c r="F24" s="3">
        <f t="shared" si="3"/>
        <v>41</v>
      </c>
      <c r="H24" s="3">
        <v>38</v>
      </c>
      <c r="I24" s="3">
        <f t="shared" si="4"/>
        <v>33</v>
      </c>
      <c r="J24" s="3">
        <f t="shared" si="5"/>
        <v>33</v>
      </c>
      <c r="K24" s="3">
        <f t="shared" si="6"/>
        <v>37</v>
      </c>
    </row>
    <row r="25" spans="2:11" x14ac:dyDescent="0.25">
      <c r="B25" s="3">
        <v>37</v>
      </c>
      <c r="C25" s="3">
        <f t="shared" si="0"/>
        <v>34</v>
      </c>
      <c r="D25" s="3">
        <f t="shared" si="1"/>
        <v>36</v>
      </c>
      <c r="E25" s="3">
        <f t="shared" si="2"/>
        <v>36</v>
      </c>
      <c r="F25" s="3">
        <f t="shared" si="3"/>
        <v>40</v>
      </c>
      <c r="H25" s="3">
        <v>37</v>
      </c>
      <c r="I25" s="3">
        <f t="shared" si="4"/>
        <v>32</v>
      </c>
      <c r="J25" s="3">
        <f t="shared" si="5"/>
        <v>32</v>
      </c>
      <c r="K25" s="3">
        <f t="shared" si="6"/>
        <v>36</v>
      </c>
    </row>
    <row r="26" spans="2:11" x14ac:dyDescent="0.25">
      <c r="B26" s="3">
        <v>36</v>
      </c>
      <c r="C26" s="3">
        <f t="shared" si="0"/>
        <v>33</v>
      </c>
      <c r="D26" s="3">
        <f t="shared" si="1"/>
        <v>35</v>
      </c>
      <c r="E26" s="3">
        <f t="shared" si="2"/>
        <v>35</v>
      </c>
      <c r="F26" s="3">
        <f t="shared" si="3"/>
        <v>39</v>
      </c>
      <c r="H26" s="3">
        <v>36</v>
      </c>
      <c r="I26" s="3">
        <f t="shared" si="4"/>
        <v>31</v>
      </c>
      <c r="J26" s="3">
        <f t="shared" si="5"/>
        <v>31</v>
      </c>
      <c r="K26" s="3">
        <f t="shared" si="6"/>
        <v>35</v>
      </c>
    </row>
    <row r="27" spans="2:11" x14ac:dyDescent="0.25">
      <c r="B27" s="3">
        <v>35</v>
      </c>
      <c r="C27" s="3">
        <f t="shared" si="0"/>
        <v>32</v>
      </c>
      <c r="D27" s="3">
        <f t="shared" si="1"/>
        <v>34</v>
      </c>
      <c r="E27" s="3">
        <f t="shared" si="2"/>
        <v>34</v>
      </c>
      <c r="F27" s="3">
        <f t="shared" si="3"/>
        <v>38</v>
      </c>
      <c r="H27" s="3">
        <v>35</v>
      </c>
      <c r="I27" s="3">
        <f t="shared" si="4"/>
        <v>30</v>
      </c>
      <c r="J27" s="3">
        <f t="shared" si="5"/>
        <v>30</v>
      </c>
      <c r="K27" s="3">
        <f t="shared" si="6"/>
        <v>34</v>
      </c>
    </row>
    <row r="28" spans="2:11" x14ac:dyDescent="0.25">
      <c r="B28" s="3">
        <v>34</v>
      </c>
      <c r="C28" s="3">
        <f t="shared" si="0"/>
        <v>31</v>
      </c>
      <c r="D28" s="3">
        <f t="shared" si="1"/>
        <v>33</v>
      </c>
      <c r="E28" s="3">
        <f t="shared" si="2"/>
        <v>33</v>
      </c>
      <c r="F28" s="3">
        <f t="shared" si="3"/>
        <v>37</v>
      </c>
      <c r="H28" s="3">
        <v>34</v>
      </c>
      <c r="I28" s="3">
        <f t="shared" si="4"/>
        <v>29</v>
      </c>
      <c r="J28" s="3">
        <f t="shared" si="5"/>
        <v>29</v>
      </c>
      <c r="K28" s="3">
        <f t="shared" si="6"/>
        <v>33</v>
      </c>
    </row>
    <row r="29" spans="2:11" x14ac:dyDescent="0.25">
      <c r="B29" s="3">
        <v>33</v>
      </c>
      <c r="C29" s="3">
        <f t="shared" si="0"/>
        <v>30</v>
      </c>
      <c r="D29" s="3">
        <f t="shared" si="1"/>
        <v>32</v>
      </c>
      <c r="E29" s="3">
        <f t="shared" si="2"/>
        <v>32</v>
      </c>
      <c r="F29" s="3">
        <f t="shared" si="3"/>
        <v>36</v>
      </c>
      <c r="H29" s="3">
        <v>33</v>
      </c>
      <c r="I29" s="3">
        <f t="shared" si="4"/>
        <v>28</v>
      </c>
      <c r="J29" s="3">
        <f t="shared" si="5"/>
        <v>28</v>
      </c>
      <c r="K29" s="3">
        <f t="shared" si="6"/>
        <v>32</v>
      </c>
    </row>
    <row r="30" spans="2:11" x14ac:dyDescent="0.25">
      <c r="B30" s="3">
        <v>32</v>
      </c>
      <c r="C30" s="3">
        <f t="shared" si="0"/>
        <v>29</v>
      </c>
      <c r="D30" s="3">
        <f t="shared" si="1"/>
        <v>31</v>
      </c>
      <c r="E30" s="3">
        <f t="shared" si="2"/>
        <v>31</v>
      </c>
      <c r="F30" s="3">
        <f t="shared" si="3"/>
        <v>35</v>
      </c>
      <c r="H30" s="3">
        <v>32</v>
      </c>
      <c r="I30" s="3">
        <f t="shared" si="4"/>
        <v>27</v>
      </c>
      <c r="J30" s="3">
        <f t="shared" si="5"/>
        <v>27</v>
      </c>
      <c r="K30" s="3">
        <f t="shared" si="6"/>
        <v>31</v>
      </c>
    </row>
    <row r="31" spans="2:11" x14ac:dyDescent="0.25">
      <c r="B31" s="3">
        <v>31</v>
      </c>
      <c r="C31" s="3">
        <f t="shared" si="0"/>
        <v>28</v>
      </c>
      <c r="D31" s="3">
        <f t="shared" si="1"/>
        <v>30</v>
      </c>
      <c r="E31" s="3">
        <f t="shared" si="2"/>
        <v>30</v>
      </c>
      <c r="F31" s="3">
        <f t="shared" si="3"/>
        <v>34</v>
      </c>
      <c r="H31" s="3">
        <v>31</v>
      </c>
      <c r="I31" s="3">
        <f t="shared" si="4"/>
        <v>26</v>
      </c>
      <c r="J31" s="3">
        <f t="shared" si="5"/>
        <v>26</v>
      </c>
      <c r="K31" s="3">
        <f t="shared" si="6"/>
        <v>30</v>
      </c>
    </row>
    <row r="32" spans="2:11" x14ac:dyDescent="0.25">
      <c r="B32" s="3">
        <v>30</v>
      </c>
      <c r="C32" s="3">
        <f t="shared" si="0"/>
        <v>27</v>
      </c>
      <c r="D32" s="3">
        <f t="shared" si="1"/>
        <v>29</v>
      </c>
      <c r="E32" s="3">
        <f t="shared" si="2"/>
        <v>29</v>
      </c>
      <c r="F32" s="3">
        <f t="shared" si="3"/>
        <v>33</v>
      </c>
      <c r="H32" s="3">
        <v>30</v>
      </c>
      <c r="I32" s="3">
        <f t="shared" si="4"/>
        <v>25</v>
      </c>
      <c r="J32" s="3">
        <f t="shared" si="5"/>
        <v>25</v>
      </c>
      <c r="K32" s="3">
        <f t="shared" si="6"/>
        <v>29</v>
      </c>
    </row>
    <row r="33" spans="2:11" x14ac:dyDescent="0.25">
      <c r="B33" s="3">
        <v>29</v>
      </c>
      <c r="C33" s="3">
        <f t="shared" si="0"/>
        <v>26</v>
      </c>
      <c r="D33" s="3">
        <f t="shared" si="1"/>
        <v>28</v>
      </c>
      <c r="E33" s="3">
        <f t="shared" si="2"/>
        <v>28</v>
      </c>
      <c r="F33" s="3">
        <f t="shared" si="3"/>
        <v>32</v>
      </c>
      <c r="H33" s="3">
        <v>29</v>
      </c>
      <c r="I33" s="3">
        <f t="shared" si="4"/>
        <v>24</v>
      </c>
      <c r="J33" s="3">
        <f t="shared" si="5"/>
        <v>24</v>
      </c>
      <c r="K33" s="3">
        <f t="shared" si="6"/>
        <v>28</v>
      </c>
    </row>
    <row r="34" spans="2:11" x14ac:dyDescent="0.25">
      <c r="B34" s="3">
        <v>28</v>
      </c>
      <c r="C34" s="3">
        <f t="shared" ref="C34:C59" si="7">B34-3</f>
        <v>25</v>
      </c>
      <c r="D34" s="3">
        <f t="shared" ref="D34:D61" si="8">B34-1</f>
        <v>27</v>
      </c>
      <c r="E34" s="3">
        <f t="shared" ref="E34:E61" si="9">B34-1</f>
        <v>27</v>
      </c>
      <c r="F34" s="3">
        <f t="shared" ref="F34:F62" si="10">B34+3</f>
        <v>31</v>
      </c>
      <c r="H34" s="3">
        <v>28</v>
      </c>
      <c r="I34" s="3">
        <f t="shared" ref="I34:I57" si="11">H34-5</f>
        <v>23</v>
      </c>
      <c r="J34" s="3">
        <f t="shared" ref="J34:J57" si="12">H34-5</f>
        <v>23</v>
      </c>
      <c r="K34" s="3">
        <f t="shared" ref="K34:K61" si="13">H34-1</f>
        <v>27</v>
      </c>
    </row>
    <row r="35" spans="2:11" x14ac:dyDescent="0.25">
      <c r="B35" s="3">
        <v>27</v>
      </c>
      <c r="C35" s="3">
        <f t="shared" si="7"/>
        <v>24</v>
      </c>
      <c r="D35" s="3">
        <f t="shared" si="8"/>
        <v>26</v>
      </c>
      <c r="E35" s="3">
        <f t="shared" si="9"/>
        <v>26</v>
      </c>
      <c r="F35" s="3">
        <f t="shared" si="10"/>
        <v>30</v>
      </c>
      <c r="H35" s="3">
        <v>27</v>
      </c>
      <c r="I35" s="3">
        <f t="shared" si="11"/>
        <v>22</v>
      </c>
      <c r="J35" s="3">
        <f t="shared" si="12"/>
        <v>22</v>
      </c>
      <c r="K35" s="3">
        <f t="shared" si="13"/>
        <v>26</v>
      </c>
    </row>
    <row r="36" spans="2:11" x14ac:dyDescent="0.25">
      <c r="B36" s="3">
        <v>26</v>
      </c>
      <c r="C36" s="3">
        <f t="shared" si="7"/>
        <v>23</v>
      </c>
      <c r="D36" s="3">
        <f t="shared" si="8"/>
        <v>25</v>
      </c>
      <c r="E36" s="3">
        <f t="shared" si="9"/>
        <v>25</v>
      </c>
      <c r="F36" s="3">
        <f t="shared" si="10"/>
        <v>29</v>
      </c>
      <c r="H36" s="3">
        <v>26</v>
      </c>
      <c r="I36" s="3">
        <f t="shared" si="11"/>
        <v>21</v>
      </c>
      <c r="J36" s="3">
        <f t="shared" si="12"/>
        <v>21</v>
      </c>
      <c r="K36" s="3">
        <f t="shared" si="13"/>
        <v>25</v>
      </c>
    </row>
    <row r="37" spans="2:11" x14ac:dyDescent="0.25">
      <c r="B37" s="3">
        <v>25</v>
      </c>
      <c r="C37" s="3">
        <f t="shared" si="7"/>
        <v>22</v>
      </c>
      <c r="D37" s="3">
        <f t="shared" si="8"/>
        <v>24</v>
      </c>
      <c r="E37" s="3">
        <f t="shared" si="9"/>
        <v>24</v>
      </c>
      <c r="F37" s="3">
        <f t="shared" si="10"/>
        <v>28</v>
      </c>
      <c r="H37" s="3">
        <v>25</v>
      </c>
      <c r="I37" s="3">
        <f t="shared" si="11"/>
        <v>20</v>
      </c>
      <c r="J37" s="3">
        <f t="shared" si="12"/>
        <v>20</v>
      </c>
      <c r="K37" s="3">
        <f t="shared" si="13"/>
        <v>24</v>
      </c>
    </row>
    <row r="38" spans="2:11" x14ac:dyDescent="0.25">
      <c r="B38" s="3">
        <v>24</v>
      </c>
      <c r="C38" s="3">
        <f t="shared" si="7"/>
        <v>21</v>
      </c>
      <c r="D38" s="3">
        <f t="shared" si="8"/>
        <v>23</v>
      </c>
      <c r="E38" s="3">
        <f t="shared" si="9"/>
        <v>23</v>
      </c>
      <c r="F38" s="3">
        <f t="shared" si="10"/>
        <v>27</v>
      </c>
      <c r="H38" s="3">
        <v>24</v>
      </c>
      <c r="I38" s="3">
        <f t="shared" si="11"/>
        <v>19</v>
      </c>
      <c r="J38" s="3">
        <f t="shared" si="12"/>
        <v>19</v>
      </c>
      <c r="K38" s="3">
        <f t="shared" si="13"/>
        <v>23</v>
      </c>
    </row>
    <row r="39" spans="2:11" x14ac:dyDescent="0.25">
      <c r="B39" s="3">
        <v>23</v>
      </c>
      <c r="C39" s="3">
        <f t="shared" si="7"/>
        <v>20</v>
      </c>
      <c r="D39" s="3">
        <f t="shared" si="8"/>
        <v>22</v>
      </c>
      <c r="E39" s="3">
        <f t="shared" si="9"/>
        <v>22</v>
      </c>
      <c r="F39" s="3">
        <f t="shared" si="10"/>
        <v>26</v>
      </c>
      <c r="H39" s="3">
        <v>23</v>
      </c>
      <c r="I39" s="3">
        <f t="shared" si="11"/>
        <v>18</v>
      </c>
      <c r="J39" s="3">
        <f t="shared" si="12"/>
        <v>18</v>
      </c>
      <c r="K39" s="3">
        <f t="shared" si="13"/>
        <v>22</v>
      </c>
    </row>
    <row r="40" spans="2:11" x14ac:dyDescent="0.25">
      <c r="B40" s="3">
        <v>22</v>
      </c>
      <c r="C40" s="3">
        <f t="shared" si="7"/>
        <v>19</v>
      </c>
      <c r="D40" s="3">
        <f t="shared" si="8"/>
        <v>21</v>
      </c>
      <c r="E40" s="3">
        <f t="shared" si="9"/>
        <v>21</v>
      </c>
      <c r="F40" s="3">
        <f t="shared" si="10"/>
        <v>25</v>
      </c>
      <c r="H40" s="3">
        <v>22</v>
      </c>
      <c r="I40" s="3">
        <f t="shared" si="11"/>
        <v>17</v>
      </c>
      <c r="J40" s="3">
        <f t="shared" si="12"/>
        <v>17</v>
      </c>
      <c r="K40" s="3">
        <f t="shared" si="13"/>
        <v>21</v>
      </c>
    </row>
    <row r="41" spans="2:11" x14ac:dyDescent="0.25">
      <c r="B41" s="3">
        <v>21</v>
      </c>
      <c r="C41" s="3">
        <f t="shared" si="7"/>
        <v>18</v>
      </c>
      <c r="D41" s="3">
        <f t="shared" si="8"/>
        <v>20</v>
      </c>
      <c r="E41" s="3">
        <f t="shared" si="9"/>
        <v>20</v>
      </c>
      <c r="F41" s="3">
        <f t="shared" si="10"/>
        <v>24</v>
      </c>
      <c r="H41" s="3">
        <v>21</v>
      </c>
      <c r="I41" s="3">
        <f t="shared" si="11"/>
        <v>16</v>
      </c>
      <c r="J41" s="3">
        <f t="shared" si="12"/>
        <v>16</v>
      </c>
      <c r="K41" s="3">
        <f t="shared" si="13"/>
        <v>20</v>
      </c>
    </row>
    <row r="42" spans="2:11" x14ac:dyDescent="0.25">
      <c r="B42" s="3">
        <v>20</v>
      </c>
      <c r="C42" s="3">
        <f t="shared" si="7"/>
        <v>17</v>
      </c>
      <c r="D42" s="3">
        <f t="shared" si="8"/>
        <v>19</v>
      </c>
      <c r="E42" s="3">
        <f t="shared" si="9"/>
        <v>19</v>
      </c>
      <c r="F42" s="3">
        <f t="shared" si="10"/>
        <v>23</v>
      </c>
      <c r="H42" s="3">
        <v>20</v>
      </c>
      <c r="I42" s="3">
        <f t="shared" si="11"/>
        <v>15</v>
      </c>
      <c r="J42" s="3">
        <f t="shared" si="12"/>
        <v>15</v>
      </c>
      <c r="K42" s="3">
        <f t="shared" si="13"/>
        <v>19</v>
      </c>
    </row>
    <row r="43" spans="2:11" x14ac:dyDescent="0.25">
      <c r="B43" s="3">
        <v>19</v>
      </c>
      <c r="C43" s="3">
        <f t="shared" si="7"/>
        <v>16</v>
      </c>
      <c r="D43" s="3">
        <f t="shared" si="8"/>
        <v>18</v>
      </c>
      <c r="E43" s="3">
        <f t="shared" si="9"/>
        <v>18</v>
      </c>
      <c r="F43" s="3">
        <f t="shared" si="10"/>
        <v>22</v>
      </c>
      <c r="H43" s="3">
        <v>19</v>
      </c>
      <c r="I43" s="3">
        <f t="shared" si="11"/>
        <v>14</v>
      </c>
      <c r="J43" s="3">
        <f t="shared" si="12"/>
        <v>14</v>
      </c>
      <c r="K43" s="3">
        <f t="shared" si="13"/>
        <v>18</v>
      </c>
    </row>
    <row r="44" spans="2:11" x14ac:dyDescent="0.25">
      <c r="B44" s="3">
        <v>18</v>
      </c>
      <c r="C44" s="3">
        <f t="shared" si="7"/>
        <v>15</v>
      </c>
      <c r="D44" s="3">
        <f t="shared" si="8"/>
        <v>17</v>
      </c>
      <c r="E44" s="3">
        <f t="shared" si="9"/>
        <v>17</v>
      </c>
      <c r="F44" s="3">
        <f t="shared" si="10"/>
        <v>21</v>
      </c>
      <c r="H44" s="3">
        <v>18</v>
      </c>
      <c r="I44" s="3">
        <f t="shared" si="11"/>
        <v>13</v>
      </c>
      <c r="J44" s="3">
        <f t="shared" si="12"/>
        <v>13</v>
      </c>
      <c r="K44" s="3">
        <f t="shared" si="13"/>
        <v>17</v>
      </c>
    </row>
    <row r="45" spans="2:11" x14ac:dyDescent="0.25">
      <c r="B45" s="3">
        <v>17</v>
      </c>
      <c r="C45" s="3">
        <f t="shared" si="7"/>
        <v>14</v>
      </c>
      <c r="D45" s="3">
        <f t="shared" si="8"/>
        <v>16</v>
      </c>
      <c r="E45" s="3">
        <f t="shared" si="9"/>
        <v>16</v>
      </c>
      <c r="F45" s="3">
        <f t="shared" si="10"/>
        <v>20</v>
      </c>
      <c r="H45" s="3">
        <v>17</v>
      </c>
      <c r="I45" s="3">
        <f t="shared" si="11"/>
        <v>12</v>
      </c>
      <c r="J45" s="3">
        <f t="shared" si="12"/>
        <v>12</v>
      </c>
      <c r="K45" s="3">
        <f t="shared" si="13"/>
        <v>16</v>
      </c>
    </row>
    <row r="46" spans="2:11" x14ac:dyDescent="0.25">
      <c r="B46" s="3">
        <v>16</v>
      </c>
      <c r="C46" s="3">
        <f t="shared" si="7"/>
        <v>13</v>
      </c>
      <c r="D46" s="3">
        <f t="shared" si="8"/>
        <v>15</v>
      </c>
      <c r="E46" s="3">
        <f t="shared" si="9"/>
        <v>15</v>
      </c>
      <c r="F46" s="3">
        <f t="shared" si="10"/>
        <v>19</v>
      </c>
      <c r="H46" s="3">
        <v>16</v>
      </c>
      <c r="I46" s="3">
        <f t="shared" si="11"/>
        <v>11</v>
      </c>
      <c r="J46" s="3">
        <f t="shared" si="12"/>
        <v>11</v>
      </c>
      <c r="K46" s="3">
        <f t="shared" si="13"/>
        <v>15</v>
      </c>
    </row>
    <row r="47" spans="2:11" x14ac:dyDescent="0.25">
      <c r="B47" s="3">
        <v>15</v>
      </c>
      <c r="C47" s="3">
        <f t="shared" si="7"/>
        <v>12</v>
      </c>
      <c r="D47" s="3">
        <f t="shared" si="8"/>
        <v>14</v>
      </c>
      <c r="E47" s="3">
        <f t="shared" si="9"/>
        <v>14</v>
      </c>
      <c r="F47" s="3">
        <f t="shared" si="10"/>
        <v>18</v>
      </c>
      <c r="H47" s="3">
        <v>15</v>
      </c>
      <c r="I47" s="3">
        <f t="shared" si="11"/>
        <v>10</v>
      </c>
      <c r="J47" s="3">
        <f t="shared" si="12"/>
        <v>10</v>
      </c>
      <c r="K47" s="3">
        <f t="shared" si="13"/>
        <v>14</v>
      </c>
    </row>
    <row r="48" spans="2:11" x14ac:dyDescent="0.25">
      <c r="B48" s="3">
        <v>14</v>
      </c>
      <c r="C48" s="3">
        <f t="shared" si="7"/>
        <v>11</v>
      </c>
      <c r="D48" s="3">
        <f t="shared" si="8"/>
        <v>13</v>
      </c>
      <c r="E48" s="3">
        <f t="shared" si="9"/>
        <v>13</v>
      </c>
      <c r="F48" s="3">
        <f t="shared" si="10"/>
        <v>17</v>
      </c>
      <c r="H48" s="3">
        <v>14</v>
      </c>
      <c r="I48" s="3">
        <f t="shared" si="11"/>
        <v>9</v>
      </c>
      <c r="J48" s="3">
        <f t="shared" si="12"/>
        <v>9</v>
      </c>
      <c r="K48" s="3">
        <f t="shared" si="13"/>
        <v>13</v>
      </c>
    </row>
    <row r="49" spans="2:11" x14ac:dyDescent="0.25">
      <c r="B49" s="3">
        <v>13</v>
      </c>
      <c r="C49" s="3">
        <f t="shared" si="7"/>
        <v>10</v>
      </c>
      <c r="D49" s="3">
        <f t="shared" si="8"/>
        <v>12</v>
      </c>
      <c r="E49" s="3">
        <f t="shared" si="9"/>
        <v>12</v>
      </c>
      <c r="F49" s="3">
        <f t="shared" si="10"/>
        <v>16</v>
      </c>
      <c r="H49" s="3">
        <v>13</v>
      </c>
      <c r="I49" s="3">
        <f t="shared" si="11"/>
        <v>8</v>
      </c>
      <c r="J49" s="3">
        <f t="shared" si="12"/>
        <v>8</v>
      </c>
      <c r="K49" s="3">
        <f t="shared" si="13"/>
        <v>12</v>
      </c>
    </row>
    <row r="50" spans="2:11" x14ac:dyDescent="0.25">
      <c r="B50" s="3">
        <v>12</v>
      </c>
      <c r="C50" s="3">
        <f t="shared" si="7"/>
        <v>9</v>
      </c>
      <c r="D50" s="3">
        <f t="shared" si="8"/>
        <v>11</v>
      </c>
      <c r="E50" s="3">
        <f t="shared" si="9"/>
        <v>11</v>
      </c>
      <c r="F50" s="3">
        <f t="shared" si="10"/>
        <v>15</v>
      </c>
      <c r="H50" s="3">
        <v>12</v>
      </c>
      <c r="I50" s="3">
        <f t="shared" si="11"/>
        <v>7</v>
      </c>
      <c r="J50" s="3">
        <f t="shared" si="12"/>
        <v>7</v>
      </c>
      <c r="K50" s="3">
        <f t="shared" si="13"/>
        <v>11</v>
      </c>
    </row>
    <row r="51" spans="2:11" x14ac:dyDescent="0.25">
      <c r="B51" s="3">
        <v>11</v>
      </c>
      <c r="C51" s="3">
        <f t="shared" si="7"/>
        <v>8</v>
      </c>
      <c r="D51" s="3">
        <f t="shared" si="8"/>
        <v>10</v>
      </c>
      <c r="E51" s="3">
        <f t="shared" si="9"/>
        <v>10</v>
      </c>
      <c r="F51" s="3">
        <f t="shared" si="10"/>
        <v>14</v>
      </c>
      <c r="H51" s="3">
        <v>11</v>
      </c>
      <c r="I51" s="3">
        <f t="shared" si="11"/>
        <v>6</v>
      </c>
      <c r="J51" s="3">
        <f t="shared" si="12"/>
        <v>6</v>
      </c>
      <c r="K51" s="3">
        <f t="shared" si="13"/>
        <v>10</v>
      </c>
    </row>
    <row r="52" spans="2:11" x14ac:dyDescent="0.25">
      <c r="B52" s="3">
        <v>10</v>
      </c>
      <c r="C52" s="3">
        <f t="shared" si="7"/>
        <v>7</v>
      </c>
      <c r="D52" s="3">
        <f t="shared" si="8"/>
        <v>9</v>
      </c>
      <c r="E52" s="3">
        <f t="shared" si="9"/>
        <v>9</v>
      </c>
      <c r="F52" s="3">
        <f t="shared" si="10"/>
        <v>13</v>
      </c>
      <c r="H52" s="3">
        <v>10</v>
      </c>
      <c r="I52" s="3">
        <f t="shared" si="11"/>
        <v>5</v>
      </c>
      <c r="J52" s="3">
        <f t="shared" si="12"/>
        <v>5</v>
      </c>
      <c r="K52" s="3">
        <f t="shared" si="13"/>
        <v>9</v>
      </c>
    </row>
    <row r="53" spans="2:11" x14ac:dyDescent="0.25">
      <c r="B53" s="3">
        <v>9</v>
      </c>
      <c r="C53" s="3">
        <f t="shared" si="7"/>
        <v>6</v>
      </c>
      <c r="D53" s="3">
        <f t="shared" si="8"/>
        <v>8</v>
      </c>
      <c r="E53" s="3">
        <f t="shared" si="9"/>
        <v>8</v>
      </c>
      <c r="F53" s="3">
        <f t="shared" si="10"/>
        <v>12</v>
      </c>
      <c r="H53" s="3">
        <v>9</v>
      </c>
      <c r="I53" s="3">
        <f t="shared" si="11"/>
        <v>4</v>
      </c>
      <c r="J53" s="3">
        <f t="shared" si="12"/>
        <v>4</v>
      </c>
      <c r="K53" s="3">
        <f t="shared" si="13"/>
        <v>8</v>
      </c>
    </row>
    <row r="54" spans="2:11" x14ac:dyDescent="0.25">
      <c r="B54" s="3">
        <v>8</v>
      </c>
      <c r="C54" s="3">
        <f t="shared" si="7"/>
        <v>5</v>
      </c>
      <c r="D54" s="3">
        <f t="shared" si="8"/>
        <v>7</v>
      </c>
      <c r="E54" s="3">
        <f t="shared" si="9"/>
        <v>7</v>
      </c>
      <c r="F54" s="3">
        <f t="shared" si="10"/>
        <v>11</v>
      </c>
      <c r="H54" s="3">
        <v>8</v>
      </c>
      <c r="I54" s="3">
        <f t="shared" si="11"/>
        <v>3</v>
      </c>
      <c r="J54" s="3">
        <f t="shared" si="12"/>
        <v>3</v>
      </c>
      <c r="K54" s="3">
        <f t="shared" si="13"/>
        <v>7</v>
      </c>
    </row>
    <row r="55" spans="2:11" x14ac:dyDescent="0.25">
      <c r="B55" s="3">
        <v>7</v>
      </c>
      <c r="C55" s="3">
        <f t="shared" si="7"/>
        <v>4</v>
      </c>
      <c r="D55" s="3">
        <f t="shared" si="8"/>
        <v>6</v>
      </c>
      <c r="E55" s="3">
        <f t="shared" si="9"/>
        <v>6</v>
      </c>
      <c r="F55" s="3">
        <f t="shared" si="10"/>
        <v>10</v>
      </c>
      <c r="H55" s="3">
        <v>7</v>
      </c>
      <c r="I55" s="3">
        <f t="shared" si="11"/>
        <v>2</v>
      </c>
      <c r="J55" s="3">
        <f t="shared" si="12"/>
        <v>2</v>
      </c>
      <c r="K55" s="3">
        <f t="shared" si="13"/>
        <v>6</v>
      </c>
    </row>
    <row r="56" spans="2:11" x14ac:dyDescent="0.25">
      <c r="B56" s="3">
        <v>6</v>
      </c>
      <c r="C56" s="3">
        <f t="shared" si="7"/>
        <v>3</v>
      </c>
      <c r="D56" s="3">
        <f t="shared" si="8"/>
        <v>5</v>
      </c>
      <c r="E56" s="3">
        <f t="shared" si="9"/>
        <v>5</v>
      </c>
      <c r="F56" s="3">
        <f t="shared" si="10"/>
        <v>9</v>
      </c>
      <c r="H56" s="3">
        <v>6</v>
      </c>
      <c r="I56" s="3">
        <f t="shared" si="11"/>
        <v>1</v>
      </c>
      <c r="J56" s="3">
        <f t="shared" si="12"/>
        <v>1</v>
      </c>
      <c r="K56" s="3">
        <f t="shared" si="13"/>
        <v>5</v>
      </c>
    </row>
    <row r="57" spans="2:11" x14ac:dyDescent="0.25">
      <c r="B57" s="3">
        <v>5</v>
      </c>
      <c r="C57" s="3">
        <f t="shared" si="7"/>
        <v>2</v>
      </c>
      <c r="D57" s="3">
        <f t="shared" si="8"/>
        <v>4</v>
      </c>
      <c r="E57" s="3">
        <f t="shared" si="9"/>
        <v>4</v>
      </c>
      <c r="F57" s="3">
        <f t="shared" si="10"/>
        <v>8</v>
      </c>
      <c r="H57" s="3">
        <v>5</v>
      </c>
      <c r="I57" s="3">
        <f t="shared" si="11"/>
        <v>0</v>
      </c>
      <c r="J57" s="3">
        <f t="shared" si="12"/>
        <v>0</v>
      </c>
      <c r="K57" s="3">
        <f t="shared" si="13"/>
        <v>4</v>
      </c>
    </row>
    <row r="58" spans="2:11" x14ac:dyDescent="0.25">
      <c r="B58" s="3">
        <v>4</v>
      </c>
      <c r="C58" s="3">
        <f t="shared" si="7"/>
        <v>1</v>
      </c>
      <c r="D58" s="3">
        <f t="shared" si="8"/>
        <v>3</v>
      </c>
      <c r="E58" s="3">
        <f t="shared" si="9"/>
        <v>3</v>
      </c>
      <c r="F58" s="3">
        <f t="shared" si="10"/>
        <v>7</v>
      </c>
      <c r="H58" s="3">
        <v>4</v>
      </c>
      <c r="K58" s="3">
        <f t="shared" si="13"/>
        <v>3</v>
      </c>
    </row>
    <row r="59" spans="2:11" x14ac:dyDescent="0.25">
      <c r="B59" s="3">
        <v>3</v>
      </c>
      <c r="C59" s="3">
        <f t="shared" si="7"/>
        <v>0</v>
      </c>
      <c r="D59" s="3">
        <f t="shared" si="8"/>
        <v>2</v>
      </c>
      <c r="E59" s="3">
        <f t="shared" si="9"/>
        <v>2</v>
      </c>
      <c r="F59" s="3">
        <f t="shared" si="10"/>
        <v>6</v>
      </c>
      <c r="H59" s="3">
        <v>3</v>
      </c>
      <c r="K59" s="3">
        <f t="shared" si="13"/>
        <v>2</v>
      </c>
    </row>
    <row r="60" spans="2:11" x14ac:dyDescent="0.25">
      <c r="B60" s="3">
        <v>2</v>
      </c>
      <c r="D60" s="3">
        <f t="shared" si="8"/>
        <v>1</v>
      </c>
      <c r="E60" s="3">
        <f t="shared" si="9"/>
        <v>1</v>
      </c>
      <c r="F60" s="3">
        <f t="shared" si="10"/>
        <v>5</v>
      </c>
      <c r="H60" s="3">
        <v>2</v>
      </c>
      <c r="K60" s="3">
        <f t="shared" si="13"/>
        <v>1</v>
      </c>
    </row>
    <row r="61" spans="2:11" x14ac:dyDescent="0.25">
      <c r="B61" s="3">
        <v>1</v>
      </c>
      <c r="D61" s="3">
        <f t="shared" si="8"/>
        <v>0</v>
      </c>
      <c r="E61" s="3">
        <f t="shared" si="9"/>
        <v>0</v>
      </c>
      <c r="F61" s="3">
        <f t="shared" si="10"/>
        <v>4</v>
      </c>
      <c r="H61" s="3">
        <v>1</v>
      </c>
      <c r="K61" s="3">
        <f t="shared" si="13"/>
        <v>0</v>
      </c>
    </row>
    <row r="62" spans="2:11" x14ac:dyDescent="0.25">
      <c r="B62" s="3">
        <v>0</v>
      </c>
      <c r="F62" s="3">
        <f t="shared" si="10"/>
        <v>3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2"/>
  <sheetViews>
    <sheetView zoomScale="83" zoomScaleNormal="83" workbookViewId="0">
      <selection activeCell="G6" sqref="G6"/>
    </sheetView>
  </sheetViews>
  <sheetFormatPr defaultColWidth="11.5546875" defaultRowHeight="13.2" x14ac:dyDescent="0.25"/>
  <cols>
    <col min="1" max="16384" width="11.5546875" style="3"/>
  </cols>
  <sheetData>
    <row r="1" spans="1:11" x14ac:dyDescent="0.25">
      <c r="A1" s="3" t="s">
        <v>153</v>
      </c>
      <c r="B1" s="3" t="s">
        <v>165</v>
      </c>
      <c r="C1" s="3" t="s">
        <v>154</v>
      </c>
      <c r="D1" s="3" t="s">
        <v>155</v>
      </c>
      <c r="E1" s="3" t="s">
        <v>156</v>
      </c>
      <c r="F1" s="3" t="s">
        <v>157</v>
      </c>
      <c r="G1" s="3" t="s">
        <v>158</v>
      </c>
      <c r="H1" s="3" t="s">
        <v>165</v>
      </c>
      <c r="I1" s="3" t="s">
        <v>154</v>
      </c>
      <c r="J1" s="3" t="s">
        <v>155</v>
      </c>
      <c r="K1" s="3" t="s">
        <v>159</v>
      </c>
    </row>
    <row r="2" spans="1:11" x14ac:dyDescent="0.25">
      <c r="B2" s="3">
        <v>50</v>
      </c>
      <c r="C2" s="3">
        <f t="shared" ref="C2:C33" si="0">IF($B2=0,0,IF($B2&lt;=19,3*($B2+2),IF($B2=20,65,$B2+45)))</f>
        <v>95</v>
      </c>
      <c r="D2" s="3">
        <f t="shared" ref="D2:D33" si="1">IF($B2=0,0,IF($B2&lt;=18,3*($B2+3),IF($B2=19,65,$B2+46)))</f>
        <v>96</v>
      </c>
      <c r="E2" s="3">
        <f t="shared" ref="E2:E33" si="2">IF($B2=0,0,IF($B2&lt;=16,3*($B2+5),IF($B2=17,65,$B2+48)))</f>
        <v>98</v>
      </c>
      <c r="F2" s="3">
        <f t="shared" ref="F2:F33" si="3">IF($B2=0,0,IF($B2&lt;=15,3*($B2+6),IF($B2=16,65,$B2+49)))</f>
        <v>99</v>
      </c>
      <c r="H2"/>
      <c r="I2" s="3">
        <f t="shared" ref="I2:J21" si="4">IF($B2=0,0,IF($B2&lt;=14,3*($B2+7),IF($B2=15,65,$B2+50)))</f>
        <v>100</v>
      </c>
      <c r="J2" s="3">
        <f t="shared" si="4"/>
        <v>100</v>
      </c>
      <c r="K2" s="3">
        <f t="shared" ref="K2:K33" si="5">IF($B2=0,0,IF($B2&lt;=13,3*($B2+8),IF($B2=14,65,$B2+51)))</f>
        <v>101</v>
      </c>
    </row>
    <row r="3" spans="1:11" x14ac:dyDescent="0.25">
      <c r="B3" s="3">
        <v>49</v>
      </c>
      <c r="C3" s="3">
        <f t="shared" si="0"/>
        <v>94</v>
      </c>
      <c r="D3" s="3">
        <f t="shared" si="1"/>
        <v>95</v>
      </c>
      <c r="E3" s="3">
        <f t="shared" si="2"/>
        <v>97</v>
      </c>
      <c r="F3" s="3">
        <f t="shared" si="3"/>
        <v>98</v>
      </c>
      <c r="H3"/>
      <c r="I3" s="3">
        <f t="shared" si="4"/>
        <v>99</v>
      </c>
      <c r="J3" s="3">
        <f t="shared" si="4"/>
        <v>99</v>
      </c>
      <c r="K3" s="3">
        <f t="shared" si="5"/>
        <v>100</v>
      </c>
    </row>
    <row r="4" spans="1:11" x14ac:dyDescent="0.25">
      <c r="B4" s="3">
        <v>48</v>
      </c>
      <c r="C4" s="3">
        <f t="shared" si="0"/>
        <v>93</v>
      </c>
      <c r="D4" s="3">
        <f t="shared" si="1"/>
        <v>94</v>
      </c>
      <c r="E4" s="3">
        <f t="shared" si="2"/>
        <v>96</v>
      </c>
      <c r="F4" s="3">
        <f t="shared" si="3"/>
        <v>97</v>
      </c>
      <c r="H4"/>
      <c r="I4" s="3">
        <f t="shared" si="4"/>
        <v>98</v>
      </c>
      <c r="J4" s="3">
        <f t="shared" si="4"/>
        <v>98</v>
      </c>
      <c r="K4" s="3">
        <f t="shared" si="5"/>
        <v>99</v>
      </c>
    </row>
    <row r="5" spans="1:11" x14ac:dyDescent="0.25">
      <c r="B5" s="3">
        <v>47</v>
      </c>
      <c r="C5" s="3">
        <f t="shared" si="0"/>
        <v>92</v>
      </c>
      <c r="D5" s="3">
        <f t="shared" si="1"/>
        <v>93</v>
      </c>
      <c r="E5" s="3">
        <f t="shared" si="2"/>
        <v>95</v>
      </c>
      <c r="F5" s="3">
        <f t="shared" si="3"/>
        <v>96</v>
      </c>
      <c r="H5"/>
      <c r="I5" s="3">
        <f t="shared" si="4"/>
        <v>97</v>
      </c>
      <c r="J5" s="3">
        <f t="shared" si="4"/>
        <v>97</v>
      </c>
      <c r="K5" s="3">
        <f t="shared" si="5"/>
        <v>98</v>
      </c>
    </row>
    <row r="6" spans="1:11" x14ac:dyDescent="0.25">
      <c r="B6" s="3">
        <v>46</v>
      </c>
      <c r="C6" s="3">
        <f t="shared" si="0"/>
        <v>91</v>
      </c>
      <c r="D6" s="3">
        <f t="shared" si="1"/>
        <v>92</v>
      </c>
      <c r="E6" s="3">
        <f t="shared" si="2"/>
        <v>94</v>
      </c>
      <c r="F6" s="3">
        <f t="shared" si="3"/>
        <v>95</v>
      </c>
      <c r="G6" s="11" t="s">
        <v>160</v>
      </c>
      <c r="H6"/>
      <c r="I6" s="3">
        <f t="shared" si="4"/>
        <v>96</v>
      </c>
      <c r="J6" s="3">
        <f t="shared" si="4"/>
        <v>96</v>
      </c>
      <c r="K6" s="3">
        <f t="shared" si="5"/>
        <v>97</v>
      </c>
    </row>
    <row r="7" spans="1:11" x14ac:dyDescent="0.25">
      <c r="B7" s="3">
        <v>45</v>
      </c>
      <c r="C7" s="3">
        <f t="shared" si="0"/>
        <v>90</v>
      </c>
      <c r="D7" s="3">
        <f t="shared" si="1"/>
        <v>91</v>
      </c>
      <c r="E7" s="3">
        <f t="shared" si="2"/>
        <v>93</v>
      </c>
      <c r="F7" s="3">
        <f t="shared" si="3"/>
        <v>94</v>
      </c>
      <c r="G7" s="11" t="s">
        <v>161</v>
      </c>
      <c r="H7"/>
      <c r="I7" s="3">
        <f t="shared" si="4"/>
        <v>95</v>
      </c>
      <c r="J7" s="3">
        <f t="shared" si="4"/>
        <v>95</v>
      </c>
      <c r="K7" s="3">
        <f t="shared" si="5"/>
        <v>96</v>
      </c>
    </row>
    <row r="8" spans="1:11" x14ac:dyDescent="0.25">
      <c r="B8" s="3">
        <v>44</v>
      </c>
      <c r="C8" s="3">
        <f t="shared" si="0"/>
        <v>89</v>
      </c>
      <c r="D8" s="3">
        <f t="shared" si="1"/>
        <v>90</v>
      </c>
      <c r="E8" s="3">
        <f t="shared" si="2"/>
        <v>92</v>
      </c>
      <c r="F8" s="3">
        <f t="shared" si="3"/>
        <v>93</v>
      </c>
      <c r="G8" s="11" t="s">
        <v>162</v>
      </c>
      <c r="H8"/>
      <c r="I8" s="3">
        <f t="shared" si="4"/>
        <v>94</v>
      </c>
      <c r="J8" s="3">
        <f t="shared" si="4"/>
        <v>94</v>
      </c>
      <c r="K8" s="3">
        <f t="shared" si="5"/>
        <v>95</v>
      </c>
    </row>
    <row r="9" spans="1:11" x14ac:dyDescent="0.25">
      <c r="B9" s="3">
        <v>43</v>
      </c>
      <c r="C9" s="3">
        <f t="shared" si="0"/>
        <v>88</v>
      </c>
      <c r="D9" s="3">
        <f t="shared" si="1"/>
        <v>89</v>
      </c>
      <c r="E9" s="3">
        <f t="shared" si="2"/>
        <v>91</v>
      </c>
      <c r="F9" s="3">
        <f t="shared" si="3"/>
        <v>92</v>
      </c>
      <c r="G9" s="11" t="s">
        <v>163</v>
      </c>
      <c r="H9"/>
      <c r="I9" s="3">
        <f t="shared" si="4"/>
        <v>93</v>
      </c>
      <c r="J9" s="3">
        <f t="shared" si="4"/>
        <v>93</v>
      </c>
      <c r="K9" s="3">
        <f t="shared" si="5"/>
        <v>94</v>
      </c>
    </row>
    <row r="10" spans="1:11" x14ac:dyDescent="0.25">
      <c r="B10" s="3">
        <v>42</v>
      </c>
      <c r="C10" s="3">
        <f t="shared" si="0"/>
        <v>87</v>
      </c>
      <c r="D10" s="3">
        <f t="shared" si="1"/>
        <v>88</v>
      </c>
      <c r="E10" s="3">
        <f t="shared" si="2"/>
        <v>90</v>
      </c>
      <c r="F10" s="3">
        <f t="shared" si="3"/>
        <v>91</v>
      </c>
      <c r="G10" s="11" t="s">
        <v>160</v>
      </c>
      <c r="H10"/>
      <c r="I10" s="3">
        <f t="shared" si="4"/>
        <v>92</v>
      </c>
      <c r="J10" s="3">
        <f t="shared" si="4"/>
        <v>92</v>
      </c>
      <c r="K10" s="3">
        <f t="shared" si="5"/>
        <v>93</v>
      </c>
    </row>
    <row r="11" spans="1:11" x14ac:dyDescent="0.25">
      <c r="B11" s="3">
        <v>41</v>
      </c>
      <c r="C11" s="3">
        <f t="shared" si="0"/>
        <v>86</v>
      </c>
      <c r="D11" s="3">
        <f t="shared" si="1"/>
        <v>87</v>
      </c>
      <c r="E11" s="3">
        <f t="shared" si="2"/>
        <v>89</v>
      </c>
      <c r="F11" s="3">
        <f t="shared" si="3"/>
        <v>90</v>
      </c>
      <c r="H11"/>
      <c r="I11" s="3">
        <f t="shared" si="4"/>
        <v>91</v>
      </c>
      <c r="J11" s="3">
        <f t="shared" si="4"/>
        <v>91</v>
      </c>
      <c r="K11" s="3">
        <f t="shared" si="5"/>
        <v>92</v>
      </c>
    </row>
    <row r="12" spans="1:11" x14ac:dyDescent="0.25">
      <c r="B12" s="3">
        <v>40</v>
      </c>
      <c r="C12" s="3">
        <f t="shared" si="0"/>
        <v>85</v>
      </c>
      <c r="D12" s="3">
        <f t="shared" si="1"/>
        <v>86</v>
      </c>
      <c r="E12" s="3">
        <f t="shared" si="2"/>
        <v>88</v>
      </c>
      <c r="F12" s="3">
        <f t="shared" si="3"/>
        <v>89</v>
      </c>
      <c r="H12"/>
      <c r="I12" s="3">
        <f t="shared" si="4"/>
        <v>90</v>
      </c>
      <c r="J12" s="3">
        <f t="shared" si="4"/>
        <v>90</v>
      </c>
      <c r="K12" s="3">
        <f t="shared" si="5"/>
        <v>91</v>
      </c>
    </row>
    <row r="13" spans="1:11" x14ac:dyDescent="0.25">
      <c r="B13" s="3">
        <v>39</v>
      </c>
      <c r="C13" s="3">
        <f t="shared" si="0"/>
        <v>84</v>
      </c>
      <c r="D13" s="3">
        <f t="shared" si="1"/>
        <v>85</v>
      </c>
      <c r="E13" s="3">
        <f t="shared" si="2"/>
        <v>87</v>
      </c>
      <c r="F13" s="3">
        <f t="shared" si="3"/>
        <v>88</v>
      </c>
      <c r="H13"/>
      <c r="I13" s="3">
        <f t="shared" si="4"/>
        <v>89</v>
      </c>
      <c r="J13" s="3">
        <f t="shared" si="4"/>
        <v>89</v>
      </c>
      <c r="K13" s="3">
        <f t="shared" si="5"/>
        <v>90</v>
      </c>
    </row>
    <row r="14" spans="1:11" x14ac:dyDescent="0.25">
      <c r="B14" s="3">
        <v>38</v>
      </c>
      <c r="C14" s="3">
        <f t="shared" si="0"/>
        <v>83</v>
      </c>
      <c r="D14" s="3">
        <f t="shared" si="1"/>
        <v>84</v>
      </c>
      <c r="E14" s="3">
        <f t="shared" si="2"/>
        <v>86</v>
      </c>
      <c r="F14" s="3">
        <f t="shared" si="3"/>
        <v>87</v>
      </c>
      <c r="H14"/>
      <c r="I14" s="3">
        <f t="shared" si="4"/>
        <v>88</v>
      </c>
      <c r="J14" s="3">
        <f t="shared" si="4"/>
        <v>88</v>
      </c>
      <c r="K14" s="3">
        <f t="shared" si="5"/>
        <v>89</v>
      </c>
    </row>
    <row r="15" spans="1:11" x14ac:dyDescent="0.25">
      <c r="B15" s="3">
        <v>37</v>
      </c>
      <c r="C15" s="3">
        <f t="shared" si="0"/>
        <v>82</v>
      </c>
      <c r="D15" s="3">
        <f t="shared" si="1"/>
        <v>83</v>
      </c>
      <c r="E15" s="3">
        <f t="shared" si="2"/>
        <v>85</v>
      </c>
      <c r="F15" s="3">
        <f t="shared" si="3"/>
        <v>86</v>
      </c>
      <c r="H15"/>
      <c r="I15" s="3">
        <f t="shared" si="4"/>
        <v>87</v>
      </c>
      <c r="J15" s="3">
        <f t="shared" si="4"/>
        <v>87</v>
      </c>
      <c r="K15" s="3">
        <f t="shared" si="5"/>
        <v>88</v>
      </c>
    </row>
    <row r="16" spans="1:11" x14ac:dyDescent="0.25">
      <c r="B16" s="3">
        <v>36</v>
      </c>
      <c r="C16" s="3">
        <f t="shared" si="0"/>
        <v>81</v>
      </c>
      <c r="D16" s="3">
        <f t="shared" si="1"/>
        <v>82</v>
      </c>
      <c r="E16" s="3">
        <f t="shared" si="2"/>
        <v>84</v>
      </c>
      <c r="F16" s="3">
        <f t="shared" si="3"/>
        <v>85</v>
      </c>
      <c r="H16"/>
      <c r="I16" s="3">
        <f t="shared" si="4"/>
        <v>86</v>
      </c>
      <c r="J16" s="3">
        <f t="shared" si="4"/>
        <v>86</v>
      </c>
      <c r="K16" s="3">
        <f t="shared" si="5"/>
        <v>87</v>
      </c>
    </row>
    <row r="17" spans="2:11" x14ac:dyDescent="0.25">
      <c r="B17" s="3">
        <v>35</v>
      </c>
      <c r="C17" s="3">
        <f t="shared" si="0"/>
        <v>80</v>
      </c>
      <c r="D17" s="3">
        <f t="shared" si="1"/>
        <v>81</v>
      </c>
      <c r="E17" s="3">
        <f t="shared" si="2"/>
        <v>83</v>
      </c>
      <c r="F17" s="3">
        <f t="shared" si="3"/>
        <v>84</v>
      </c>
      <c r="H17"/>
      <c r="I17" s="3">
        <f t="shared" si="4"/>
        <v>85</v>
      </c>
      <c r="J17" s="3">
        <f t="shared" si="4"/>
        <v>85</v>
      </c>
      <c r="K17" s="3">
        <f t="shared" si="5"/>
        <v>86</v>
      </c>
    </row>
    <row r="18" spans="2:11" x14ac:dyDescent="0.25">
      <c r="B18" s="3">
        <v>34</v>
      </c>
      <c r="C18" s="3">
        <f t="shared" si="0"/>
        <v>79</v>
      </c>
      <c r="D18" s="3">
        <f t="shared" si="1"/>
        <v>80</v>
      </c>
      <c r="E18" s="3">
        <f t="shared" si="2"/>
        <v>82</v>
      </c>
      <c r="F18" s="3">
        <f t="shared" si="3"/>
        <v>83</v>
      </c>
      <c r="H18"/>
      <c r="I18" s="3">
        <f t="shared" si="4"/>
        <v>84</v>
      </c>
      <c r="J18" s="3">
        <f t="shared" si="4"/>
        <v>84</v>
      </c>
      <c r="K18" s="3">
        <f t="shared" si="5"/>
        <v>85</v>
      </c>
    </row>
    <row r="19" spans="2:11" x14ac:dyDescent="0.25">
      <c r="B19" s="3">
        <v>33</v>
      </c>
      <c r="C19" s="3">
        <f t="shared" si="0"/>
        <v>78</v>
      </c>
      <c r="D19" s="3">
        <f t="shared" si="1"/>
        <v>79</v>
      </c>
      <c r="E19" s="3">
        <f t="shared" si="2"/>
        <v>81</v>
      </c>
      <c r="F19" s="3">
        <f t="shared" si="3"/>
        <v>82</v>
      </c>
      <c r="H19"/>
      <c r="I19" s="3">
        <f t="shared" si="4"/>
        <v>83</v>
      </c>
      <c r="J19" s="3">
        <f t="shared" si="4"/>
        <v>83</v>
      </c>
      <c r="K19" s="3">
        <f t="shared" si="5"/>
        <v>84</v>
      </c>
    </row>
    <row r="20" spans="2:11" x14ac:dyDescent="0.25">
      <c r="B20" s="3">
        <v>32</v>
      </c>
      <c r="C20" s="3">
        <f t="shared" si="0"/>
        <v>77</v>
      </c>
      <c r="D20" s="3">
        <f t="shared" si="1"/>
        <v>78</v>
      </c>
      <c r="E20" s="3">
        <f t="shared" si="2"/>
        <v>80</v>
      </c>
      <c r="F20" s="3">
        <f t="shared" si="3"/>
        <v>81</v>
      </c>
      <c r="H20"/>
      <c r="I20" s="3">
        <f t="shared" si="4"/>
        <v>82</v>
      </c>
      <c r="J20" s="3">
        <f t="shared" si="4"/>
        <v>82</v>
      </c>
      <c r="K20" s="3">
        <f t="shared" si="5"/>
        <v>83</v>
      </c>
    </row>
    <row r="21" spans="2:11" x14ac:dyDescent="0.25">
      <c r="B21" s="3">
        <v>31</v>
      </c>
      <c r="C21" s="3">
        <f t="shared" si="0"/>
        <v>76</v>
      </c>
      <c r="D21" s="3">
        <f t="shared" si="1"/>
        <v>77</v>
      </c>
      <c r="E21" s="3">
        <f t="shared" si="2"/>
        <v>79</v>
      </c>
      <c r="F21" s="3">
        <f t="shared" si="3"/>
        <v>80</v>
      </c>
      <c r="H21"/>
      <c r="I21" s="3">
        <f t="shared" si="4"/>
        <v>81</v>
      </c>
      <c r="J21" s="3">
        <f t="shared" si="4"/>
        <v>81</v>
      </c>
      <c r="K21" s="3">
        <f t="shared" si="5"/>
        <v>82</v>
      </c>
    </row>
    <row r="22" spans="2:11" x14ac:dyDescent="0.25">
      <c r="B22" s="3">
        <v>30</v>
      </c>
      <c r="C22" s="3">
        <f t="shared" si="0"/>
        <v>75</v>
      </c>
      <c r="D22" s="3">
        <f t="shared" si="1"/>
        <v>76</v>
      </c>
      <c r="E22" s="3">
        <f t="shared" si="2"/>
        <v>78</v>
      </c>
      <c r="F22" s="3">
        <f t="shared" si="3"/>
        <v>79</v>
      </c>
      <c r="H22"/>
      <c r="I22" s="3">
        <f t="shared" ref="I22:J41" si="6">IF($B22=0,0,IF($B22&lt;=14,3*($B22+7),IF($B22=15,65,$B22+50)))</f>
        <v>80</v>
      </c>
      <c r="J22" s="3">
        <f t="shared" si="6"/>
        <v>80</v>
      </c>
      <c r="K22" s="3">
        <f t="shared" si="5"/>
        <v>81</v>
      </c>
    </row>
    <row r="23" spans="2:11" x14ac:dyDescent="0.25">
      <c r="B23" s="3">
        <v>29</v>
      </c>
      <c r="C23" s="3">
        <f t="shared" si="0"/>
        <v>74</v>
      </c>
      <c r="D23" s="3">
        <f t="shared" si="1"/>
        <v>75</v>
      </c>
      <c r="E23" s="3">
        <f t="shared" si="2"/>
        <v>77</v>
      </c>
      <c r="F23" s="3">
        <f t="shared" si="3"/>
        <v>78</v>
      </c>
      <c r="H23"/>
      <c r="I23" s="3">
        <f t="shared" si="6"/>
        <v>79</v>
      </c>
      <c r="J23" s="3">
        <f t="shared" si="6"/>
        <v>79</v>
      </c>
      <c r="K23" s="3">
        <f t="shared" si="5"/>
        <v>80</v>
      </c>
    </row>
    <row r="24" spans="2:11" x14ac:dyDescent="0.25">
      <c r="B24" s="3">
        <v>28</v>
      </c>
      <c r="C24" s="3">
        <f t="shared" si="0"/>
        <v>73</v>
      </c>
      <c r="D24" s="3">
        <f t="shared" si="1"/>
        <v>74</v>
      </c>
      <c r="E24" s="3">
        <f t="shared" si="2"/>
        <v>76</v>
      </c>
      <c r="F24" s="3">
        <f t="shared" si="3"/>
        <v>77</v>
      </c>
      <c r="H24"/>
      <c r="I24" s="3">
        <f t="shared" si="6"/>
        <v>78</v>
      </c>
      <c r="J24" s="3">
        <f t="shared" si="6"/>
        <v>78</v>
      </c>
      <c r="K24" s="3">
        <f t="shared" si="5"/>
        <v>79</v>
      </c>
    </row>
    <row r="25" spans="2:11" x14ac:dyDescent="0.25">
      <c r="B25" s="3">
        <v>27</v>
      </c>
      <c r="C25" s="3">
        <f t="shared" si="0"/>
        <v>72</v>
      </c>
      <c r="D25" s="3">
        <f t="shared" si="1"/>
        <v>73</v>
      </c>
      <c r="E25" s="3">
        <f t="shared" si="2"/>
        <v>75</v>
      </c>
      <c r="F25" s="3">
        <f t="shared" si="3"/>
        <v>76</v>
      </c>
      <c r="H25"/>
      <c r="I25" s="3">
        <f t="shared" si="6"/>
        <v>77</v>
      </c>
      <c r="J25" s="3">
        <f t="shared" si="6"/>
        <v>77</v>
      </c>
      <c r="K25" s="3">
        <f t="shared" si="5"/>
        <v>78</v>
      </c>
    </row>
    <row r="26" spans="2:11" x14ac:dyDescent="0.25">
      <c r="B26" s="3">
        <v>26</v>
      </c>
      <c r="C26" s="3">
        <f t="shared" si="0"/>
        <v>71</v>
      </c>
      <c r="D26" s="3">
        <f t="shared" si="1"/>
        <v>72</v>
      </c>
      <c r="E26" s="3">
        <f t="shared" si="2"/>
        <v>74</v>
      </c>
      <c r="F26" s="3">
        <f t="shared" si="3"/>
        <v>75</v>
      </c>
      <c r="H26"/>
      <c r="I26" s="3">
        <f t="shared" si="6"/>
        <v>76</v>
      </c>
      <c r="J26" s="3">
        <f t="shared" si="6"/>
        <v>76</v>
      </c>
      <c r="K26" s="3">
        <f t="shared" si="5"/>
        <v>77</v>
      </c>
    </row>
    <row r="27" spans="2:11" x14ac:dyDescent="0.25">
      <c r="B27" s="3">
        <v>25</v>
      </c>
      <c r="C27" s="3">
        <f t="shared" si="0"/>
        <v>70</v>
      </c>
      <c r="D27" s="3">
        <f t="shared" si="1"/>
        <v>71</v>
      </c>
      <c r="E27" s="3">
        <f t="shared" si="2"/>
        <v>73</v>
      </c>
      <c r="F27" s="3">
        <f t="shared" si="3"/>
        <v>74</v>
      </c>
      <c r="H27"/>
      <c r="I27" s="3">
        <f t="shared" si="6"/>
        <v>75</v>
      </c>
      <c r="J27" s="3">
        <f t="shared" si="6"/>
        <v>75</v>
      </c>
      <c r="K27" s="3">
        <f t="shared" si="5"/>
        <v>76</v>
      </c>
    </row>
    <row r="28" spans="2:11" x14ac:dyDescent="0.25">
      <c r="B28" s="3">
        <v>24</v>
      </c>
      <c r="C28" s="3">
        <f t="shared" si="0"/>
        <v>69</v>
      </c>
      <c r="D28" s="3">
        <f t="shared" si="1"/>
        <v>70</v>
      </c>
      <c r="E28" s="3">
        <f t="shared" si="2"/>
        <v>72</v>
      </c>
      <c r="F28" s="3">
        <f t="shared" si="3"/>
        <v>73</v>
      </c>
      <c r="H28"/>
      <c r="I28" s="3">
        <f t="shared" si="6"/>
        <v>74</v>
      </c>
      <c r="J28" s="3">
        <f t="shared" si="6"/>
        <v>74</v>
      </c>
      <c r="K28" s="3">
        <f t="shared" si="5"/>
        <v>75</v>
      </c>
    </row>
    <row r="29" spans="2:11" x14ac:dyDescent="0.25">
      <c r="B29" s="3">
        <v>23</v>
      </c>
      <c r="C29" s="3">
        <f t="shared" si="0"/>
        <v>68</v>
      </c>
      <c r="D29" s="3">
        <f t="shared" si="1"/>
        <v>69</v>
      </c>
      <c r="E29" s="3">
        <f t="shared" si="2"/>
        <v>71</v>
      </c>
      <c r="F29" s="3">
        <f t="shared" si="3"/>
        <v>72</v>
      </c>
      <c r="H29"/>
      <c r="I29" s="3">
        <f t="shared" si="6"/>
        <v>73</v>
      </c>
      <c r="J29" s="3">
        <f t="shared" si="6"/>
        <v>73</v>
      </c>
      <c r="K29" s="3">
        <f t="shared" si="5"/>
        <v>74</v>
      </c>
    </row>
    <row r="30" spans="2:11" x14ac:dyDescent="0.25">
      <c r="B30" s="3">
        <v>22</v>
      </c>
      <c r="C30" s="3">
        <f t="shared" si="0"/>
        <v>67</v>
      </c>
      <c r="D30" s="3">
        <f t="shared" si="1"/>
        <v>68</v>
      </c>
      <c r="E30" s="3">
        <f t="shared" si="2"/>
        <v>70</v>
      </c>
      <c r="F30" s="3">
        <f t="shared" si="3"/>
        <v>71</v>
      </c>
      <c r="H30"/>
      <c r="I30" s="3">
        <f t="shared" si="6"/>
        <v>72</v>
      </c>
      <c r="J30" s="3">
        <f t="shared" si="6"/>
        <v>72</v>
      </c>
      <c r="K30" s="3">
        <f t="shared" si="5"/>
        <v>73</v>
      </c>
    </row>
    <row r="31" spans="2:11" x14ac:dyDescent="0.25">
      <c r="B31" s="3">
        <v>21</v>
      </c>
      <c r="C31" s="3">
        <f t="shared" si="0"/>
        <v>66</v>
      </c>
      <c r="D31" s="3">
        <f t="shared" si="1"/>
        <v>67</v>
      </c>
      <c r="E31" s="3">
        <f t="shared" si="2"/>
        <v>69</v>
      </c>
      <c r="F31" s="3">
        <f t="shared" si="3"/>
        <v>70</v>
      </c>
      <c r="H31"/>
      <c r="I31" s="3">
        <f t="shared" si="6"/>
        <v>71</v>
      </c>
      <c r="J31" s="3">
        <f t="shared" si="6"/>
        <v>71</v>
      </c>
      <c r="K31" s="3">
        <f t="shared" si="5"/>
        <v>72</v>
      </c>
    </row>
    <row r="32" spans="2:11" x14ac:dyDescent="0.25">
      <c r="B32" s="3">
        <v>20</v>
      </c>
      <c r="C32" s="3">
        <f t="shared" si="0"/>
        <v>65</v>
      </c>
      <c r="D32" s="3">
        <f t="shared" si="1"/>
        <v>66</v>
      </c>
      <c r="E32" s="3">
        <f t="shared" si="2"/>
        <v>68</v>
      </c>
      <c r="F32" s="3">
        <f t="shared" si="3"/>
        <v>69</v>
      </c>
      <c r="H32"/>
      <c r="I32" s="3">
        <f t="shared" si="6"/>
        <v>70</v>
      </c>
      <c r="J32" s="3">
        <f t="shared" si="6"/>
        <v>70</v>
      </c>
      <c r="K32" s="3">
        <f t="shared" si="5"/>
        <v>71</v>
      </c>
    </row>
    <row r="33" spans="2:11" x14ac:dyDescent="0.25">
      <c r="B33" s="3">
        <v>19</v>
      </c>
      <c r="C33" s="3">
        <f t="shared" si="0"/>
        <v>63</v>
      </c>
      <c r="D33" s="3">
        <f t="shared" si="1"/>
        <v>65</v>
      </c>
      <c r="E33" s="3">
        <f t="shared" si="2"/>
        <v>67</v>
      </c>
      <c r="F33" s="3">
        <f t="shared" si="3"/>
        <v>68</v>
      </c>
      <c r="H33"/>
      <c r="I33" s="3">
        <f t="shared" si="6"/>
        <v>69</v>
      </c>
      <c r="J33" s="3">
        <f t="shared" si="6"/>
        <v>69</v>
      </c>
      <c r="K33" s="3">
        <f t="shared" si="5"/>
        <v>70</v>
      </c>
    </row>
    <row r="34" spans="2:11" x14ac:dyDescent="0.25">
      <c r="B34" s="3">
        <v>18</v>
      </c>
      <c r="C34" s="3">
        <f t="shared" ref="C34:C52" si="7">IF($B34=0,0,IF($B34&lt;=19,3*($B34+2),IF($B34=20,65,$B34+45)))</f>
        <v>60</v>
      </c>
      <c r="D34" s="3">
        <f t="shared" ref="D34:D52" si="8">IF($B34=0,0,IF($B34&lt;=18,3*($B34+3),IF($B34=19,65,$B34+46)))</f>
        <v>63</v>
      </c>
      <c r="E34" s="3">
        <f t="shared" ref="E34:E52" si="9">IF($B34=0,0,IF($B34&lt;=16,3*($B34+5),IF($B34=17,65,$B34+48)))</f>
        <v>66</v>
      </c>
      <c r="F34" s="3">
        <f t="shared" ref="F34:F52" si="10">IF($B34=0,0,IF($B34&lt;=15,3*($B34+6),IF($B34=16,65,$B34+49)))</f>
        <v>67</v>
      </c>
      <c r="H34"/>
      <c r="I34" s="3">
        <f t="shared" si="6"/>
        <v>68</v>
      </c>
      <c r="J34" s="3">
        <f t="shared" si="6"/>
        <v>68</v>
      </c>
      <c r="K34" s="3">
        <f t="shared" ref="K34:K52" si="11">IF($B34=0,0,IF($B34&lt;=13,3*($B34+8),IF($B34=14,65,$B34+51)))</f>
        <v>69</v>
      </c>
    </row>
    <row r="35" spans="2:11" x14ac:dyDescent="0.25">
      <c r="B35" s="3">
        <v>17</v>
      </c>
      <c r="C35" s="3">
        <f t="shared" si="7"/>
        <v>57</v>
      </c>
      <c r="D35" s="3">
        <f t="shared" si="8"/>
        <v>60</v>
      </c>
      <c r="E35" s="3">
        <f t="shared" si="9"/>
        <v>65</v>
      </c>
      <c r="F35" s="3">
        <f t="shared" si="10"/>
        <v>66</v>
      </c>
      <c r="H35"/>
      <c r="I35" s="3">
        <f t="shared" si="6"/>
        <v>67</v>
      </c>
      <c r="J35" s="3">
        <f t="shared" si="6"/>
        <v>67</v>
      </c>
      <c r="K35" s="3">
        <f t="shared" si="11"/>
        <v>68</v>
      </c>
    </row>
    <row r="36" spans="2:11" x14ac:dyDescent="0.25">
      <c r="B36" s="3">
        <v>16</v>
      </c>
      <c r="C36" s="3">
        <f t="shared" si="7"/>
        <v>54</v>
      </c>
      <c r="D36" s="3">
        <f t="shared" si="8"/>
        <v>57</v>
      </c>
      <c r="E36" s="3">
        <f t="shared" si="9"/>
        <v>63</v>
      </c>
      <c r="F36" s="3">
        <f t="shared" si="10"/>
        <v>65</v>
      </c>
      <c r="H36"/>
      <c r="I36" s="3">
        <f t="shared" si="6"/>
        <v>66</v>
      </c>
      <c r="J36" s="3">
        <f t="shared" si="6"/>
        <v>66</v>
      </c>
      <c r="K36" s="3">
        <f t="shared" si="11"/>
        <v>67</v>
      </c>
    </row>
    <row r="37" spans="2:11" x14ac:dyDescent="0.25">
      <c r="B37" s="3">
        <v>15</v>
      </c>
      <c r="C37" s="3">
        <f t="shared" si="7"/>
        <v>51</v>
      </c>
      <c r="D37" s="3">
        <f t="shared" si="8"/>
        <v>54</v>
      </c>
      <c r="E37" s="3">
        <f t="shared" si="9"/>
        <v>60</v>
      </c>
      <c r="F37" s="3">
        <f t="shared" si="10"/>
        <v>63</v>
      </c>
      <c r="H37"/>
      <c r="I37" s="3">
        <f t="shared" si="6"/>
        <v>65</v>
      </c>
      <c r="J37" s="3">
        <f t="shared" si="6"/>
        <v>65</v>
      </c>
      <c r="K37" s="3">
        <f t="shared" si="11"/>
        <v>66</v>
      </c>
    </row>
    <row r="38" spans="2:11" x14ac:dyDescent="0.25">
      <c r="B38" s="3">
        <v>14</v>
      </c>
      <c r="C38" s="3">
        <f t="shared" si="7"/>
        <v>48</v>
      </c>
      <c r="D38" s="3">
        <f t="shared" si="8"/>
        <v>51</v>
      </c>
      <c r="E38" s="3">
        <f t="shared" si="9"/>
        <v>57</v>
      </c>
      <c r="F38" s="3">
        <f t="shared" si="10"/>
        <v>60</v>
      </c>
      <c r="H38"/>
      <c r="I38" s="3">
        <f t="shared" si="6"/>
        <v>63</v>
      </c>
      <c r="J38" s="3">
        <f t="shared" si="6"/>
        <v>63</v>
      </c>
      <c r="K38" s="3">
        <f t="shared" si="11"/>
        <v>65</v>
      </c>
    </row>
    <row r="39" spans="2:11" x14ac:dyDescent="0.25">
      <c r="B39" s="3">
        <v>13</v>
      </c>
      <c r="C39" s="3">
        <f t="shared" si="7"/>
        <v>45</v>
      </c>
      <c r="D39" s="3">
        <f t="shared" si="8"/>
        <v>48</v>
      </c>
      <c r="E39" s="3">
        <f t="shared" si="9"/>
        <v>54</v>
      </c>
      <c r="F39" s="3">
        <f t="shared" si="10"/>
        <v>57</v>
      </c>
      <c r="H39"/>
      <c r="I39" s="3">
        <f t="shared" si="6"/>
        <v>60</v>
      </c>
      <c r="J39" s="3">
        <f t="shared" si="6"/>
        <v>60</v>
      </c>
      <c r="K39" s="3">
        <f t="shared" si="11"/>
        <v>63</v>
      </c>
    </row>
    <row r="40" spans="2:11" x14ac:dyDescent="0.25">
      <c r="B40" s="3">
        <v>12</v>
      </c>
      <c r="C40" s="3">
        <f t="shared" si="7"/>
        <v>42</v>
      </c>
      <c r="D40" s="3">
        <f t="shared" si="8"/>
        <v>45</v>
      </c>
      <c r="E40" s="3">
        <f t="shared" si="9"/>
        <v>51</v>
      </c>
      <c r="F40" s="3">
        <f t="shared" si="10"/>
        <v>54</v>
      </c>
      <c r="H40"/>
      <c r="I40" s="3">
        <f t="shared" si="6"/>
        <v>57</v>
      </c>
      <c r="J40" s="3">
        <f t="shared" si="6"/>
        <v>57</v>
      </c>
      <c r="K40" s="3">
        <f t="shared" si="11"/>
        <v>60</v>
      </c>
    </row>
    <row r="41" spans="2:11" x14ac:dyDescent="0.25">
      <c r="B41" s="3">
        <v>11</v>
      </c>
      <c r="C41" s="3">
        <f t="shared" si="7"/>
        <v>39</v>
      </c>
      <c r="D41" s="3">
        <f t="shared" si="8"/>
        <v>42</v>
      </c>
      <c r="E41" s="3">
        <f t="shared" si="9"/>
        <v>48</v>
      </c>
      <c r="F41" s="3">
        <f t="shared" si="10"/>
        <v>51</v>
      </c>
      <c r="H41"/>
      <c r="I41" s="3">
        <f t="shared" si="6"/>
        <v>54</v>
      </c>
      <c r="J41" s="3">
        <f t="shared" si="6"/>
        <v>54</v>
      </c>
      <c r="K41" s="3">
        <f t="shared" si="11"/>
        <v>57</v>
      </c>
    </row>
    <row r="42" spans="2:11" x14ac:dyDescent="0.25">
      <c r="B42" s="3">
        <v>10</v>
      </c>
      <c r="C42" s="3">
        <f t="shared" si="7"/>
        <v>36</v>
      </c>
      <c r="D42" s="3">
        <f t="shared" si="8"/>
        <v>39</v>
      </c>
      <c r="E42" s="3">
        <f t="shared" si="9"/>
        <v>45</v>
      </c>
      <c r="F42" s="3">
        <f t="shared" si="10"/>
        <v>48</v>
      </c>
      <c r="H42"/>
      <c r="I42" s="3">
        <f t="shared" ref="I42:J52" si="12">IF($B42=0,0,IF($B42&lt;=14,3*($B42+7),IF($B42=15,65,$B42+50)))</f>
        <v>51</v>
      </c>
      <c r="J42" s="3">
        <f t="shared" si="12"/>
        <v>51</v>
      </c>
      <c r="K42" s="3">
        <f t="shared" si="11"/>
        <v>54</v>
      </c>
    </row>
    <row r="43" spans="2:11" x14ac:dyDescent="0.25">
      <c r="B43" s="3">
        <v>9</v>
      </c>
      <c r="C43" s="3">
        <f t="shared" si="7"/>
        <v>33</v>
      </c>
      <c r="D43" s="3">
        <f t="shared" si="8"/>
        <v>36</v>
      </c>
      <c r="E43" s="3">
        <f t="shared" si="9"/>
        <v>42</v>
      </c>
      <c r="F43" s="3">
        <f t="shared" si="10"/>
        <v>45</v>
      </c>
      <c r="H43"/>
      <c r="I43" s="3">
        <f t="shared" si="12"/>
        <v>48</v>
      </c>
      <c r="J43" s="3">
        <f t="shared" si="12"/>
        <v>48</v>
      </c>
      <c r="K43" s="3">
        <f t="shared" si="11"/>
        <v>51</v>
      </c>
    </row>
    <row r="44" spans="2:11" x14ac:dyDescent="0.25">
      <c r="B44" s="3">
        <v>8</v>
      </c>
      <c r="C44" s="3">
        <f t="shared" si="7"/>
        <v>30</v>
      </c>
      <c r="D44" s="3">
        <f t="shared" si="8"/>
        <v>33</v>
      </c>
      <c r="E44" s="3">
        <f t="shared" si="9"/>
        <v>39</v>
      </c>
      <c r="F44" s="3">
        <f t="shared" si="10"/>
        <v>42</v>
      </c>
      <c r="H44"/>
      <c r="I44" s="3">
        <f t="shared" si="12"/>
        <v>45</v>
      </c>
      <c r="J44" s="3">
        <f t="shared" si="12"/>
        <v>45</v>
      </c>
      <c r="K44" s="3">
        <f t="shared" si="11"/>
        <v>48</v>
      </c>
    </row>
    <row r="45" spans="2:11" x14ac:dyDescent="0.25">
      <c r="B45" s="3">
        <v>7</v>
      </c>
      <c r="C45" s="3">
        <f t="shared" si="7"/>
        <v>27</v>
      </c>
      <c r="D45" s="3">
        <f t="shared" si="8"/>
        <v>30</v>
      </c>
      <c r="E45" s="3">
        <f t="shared" si="9"/>
        <v>36</v>
      </c>
      <c r="F45" s="3">
        <f t="shared" si="10"/>
        <v>39</v>
      </c>
      <c r="H45"/>
      <c r="I45" s="3">
        <f t="shared" si="12"/>
        <v>42</v>
      </c>
      <c r="J45" s="3">
        <f t="shared" si="12"/>
        <v>42</v>
      </c>
      <c r="K45" s="3">
        <f t="shared" si="11"/>
        <v>45</v>
      </c>
    </row>
    <row r="46" spans="2:11" x14ac:dyDescent="0.25">
      <c r="B46" s="3">
        <v>6</v>
      </c>
      <c r="C46" s="3">
        <f t="shared" si="7"/>
        <v>24</v>
      </c>
      <c r="D46" s="3">
        <f t="shared" si="8"/>
        <v>27</v>
      </c>
      <c r="E46" s="3">
        <f t="shared" si="9"/>
        <v>33</v>
      </c>
      <c r="F46" s="3">
        <f t="shared" si="10"/>
        <v>36</v>
      </c>
      <c r="H46"/>
      <c r="I46" s="3">
        <f t="shared" si="12"/>
        <v>39</v>
      </c>
      <c r="J46" s="3">
        <f t="shared" si="12"/>
        <v>39</v>
      </c>
      <c r="K46" s="3">
        <f t="shared" si="11"/>
        <v>42</v>
      </c>
    </row>
    <row r="47" spans="2:11" x14ac:dyDescent="0.25">
      <c r="B47" s="3">
        <v>5</v>
      </c>
      <c r="C47" s="3">
        <f t="shared" si="7"/>
        <v>21</v>
      </c>
      <c r="D47" s="3">
        <f t="shared" si="8"/>
        <v>24</v>
      </c>
      <c r="E47" s="3">
        <f t="shared" si="9"/>
        <v>30</v>
      </c>
      <c r="F47" s="3">
        <f t="shared" si="10"/>
        <v>33</v>
      </c>
      <c r="H47"/>
      <c r="I47" s="3">
        <f t="shared" si="12"/>
        <v>36</v>
      </c>
      <c r="J47" s="3">
        <f t="shared" si="12"/>
        <v>36</v>
      </c>
      <c r="K47" s="3">
        <f t="shared" si="11"/>
        <v>39</v>
      </c>
    </row>
    <row r="48" spans="2:11" x14ac:dyDescent="0.25">
      <c r="B48" s="3">
        <v>4</v>
      </c>
      <c r="C48" s="3">
        <f t="shared" si="7"/>
        <v>18</v>
      </c>
      <c r="D48" s="3">
        <f t="shared" si="8"/>
        <v>21</v>
      </c>
      <c r="E48" s="3">
        <f t="shared" si="9"/>
        <v>27</v>
      </c>
      <c r="F48" s="3">
        <f t="shared" si="10"/>
        <v>30</v>
      </c>
      <c r="H48"/>
      <c r="I48" s="3">
        <f t="shared" si="12"/>
        <v>33</v>
      </c>
      <c r="J48" s="3">
        <f t="shared" si="12"/>
        <v>33</v>
      </c>
      <c r="K48" s="3">
        <f t="shared" si="11"/>
        <v>36</v>
      </c>
    </row>
    <row r="49" spans="2:11" x14ac:dyDescent="0.25">
      <c r="B49" s="3">
        <v>3</v>
      </c>
      <c r="C49" s="3">
        <f t="shared" si="7"/>
        <v>15</v>
      </c>
      <c r="D49" s="3">
        <f t="shared" si="8"/>
        <v>18</v>
      </c>
      <c r="E49" s="3">
        <f t="shared" si="9"/>
        <v>24</v>
      </c>
      <c r="F49" s="3">
        <f t="shared" si="10"/>
        <v>27</v>
      </c>
      <c r="H49"/>
      <c r="I49" s="3">
        <f t="shared" si="12"/>
        <v>30</v>
      </c>
      <c r="J49" s="3">
        <f t="shared" si="12"/>
        <v>30</v>
      </c>
      <c r="K49" s="3">
        <f t="shared" si="11"/>
        <v>33</v>
      </c>
    </row>
    <row r="50" spans="2:11" x14ac:dyDescent="0.25">
      <c r="B50" s="3">
        <v>2</v>
      </c>
      <c r="C50" s="3">
        <f t="shared" si="7"/>
        <v>12</v>
      </c>
      <c r="D50" s="3">
        <f t="shared" si="8"/>
        <v>15</v>
      </c>
      <c r="E50" s="3">
        <f t="shared" si="9"/>
        <v>21</v>
      </c>
      <c r="F50" s="3">
        <f t="shared" si="10"/>
        <v>24</v>
      </c>
      <c r="H50"/>
      <c r="I50" s="3">
        <f t="shared" si="12"/>
        <v>27</v>
      </c>
      <c r="J50" s="3">
        <f t="shared" si="12"/>
        <v>27</v>
      </c>
      <c r="K50" s="3">
        <f t="shared" si="11"/>
        <v>30</v>
      </c>
    </row>
    <row r="51" spans="2:11" x14ac:dyDescent="0.25">
      <c r="B51" s="3">
        <v>1</v>
      </c>
      <c r="C51" s="3">
        <f t="shared" si="7"/>
        <v>9</v>
      </c>
      <c r="D51" s="3">
        <f t="shared" si="8"/>
        <v>12</v>
      </c>
      <c r="E51" s="3">
        <f t="shared" si="9"/>
        <v>18</v>
      </c>
      <c r="F51" s="3">
        <f t="shared" si="10"/>
        <v>21</v>
      </c>
      <c r="H51"/>
      <c r="I51" s="3">
        <f t="shared" si="12"/>
        <v>24</v>
      </c>
      <c r="J51" s="3">
        <f t="shared" si="12"/>
        <v>24</v>
      </c>
      <c r="K51" s="3">
        <f t="shared" si="11"/>
        <v>27</v>
      </c>
    </row>
    <row r="52" spans="2:11" x14ac:dyDescent="0.25">
      <c r="B52" s="3">
        <v>0</v>
      </c>
      <c r="C52" s="3">
        <f t="shared" si="7"/>
        <v>0</v>
      </c>
      <c r="D52" s="3">
        <f t="shared" si="8"/>
        <v>0</v>
      </c>
      <c r="E52" s="3">
        <f t="shared" si="9"/>
        <v>0</v>
      </c>
      <c r="F52" s="3">
        <f t="shared" si="10"/>
        <v>0</v>
      </c>
      <c r="I52" s="3">
        <f t="shared" si="12"/>
        <v>0</v>
      </c>
      <c r="J52" s="3">
        <f t="shared" si="12"/>
        <v>0</v>
      </c>
      <c r="K52" s="3">
        <f t="shared" si="11"/>
        <v>0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40"/>
  <sheetViews>
    <sheetView zoomScale="83" zoomScaleNormal="83" workbookViewId="0">
      <selection activeCell="B10" sqref="B10"/>
    </sheetView>
  </sheetViews>
  <sheetFormatPr defaultColWidth="11.5546875" defaultRowHeight="13.2" x14ac:dyDescent="0.25"/>
  <cols>
    <col min="1" max="1" width="11.5546875" style="9"/>
    <col min="7" max="7" width="11.5546875" style="9"/>
    <col min="14" max="14" width="11.5546875" style="9"/>
    <col min="16" max="16" width="11.5546875" style="12"/>
  </cols>
  <sheetData>
    <row r="1" spans="1:15" x14ac:dyDescent="0.25">
      <c r="A1" s="9" t="s">
        <v>166</v>
      </c>
      <c r="B1" s="3" t="s">
        <v>153</v>
      </c>
      <c r="C1" s="3" t="s">
        <v>154</v>
      </c>
      <c r="D1" s="3" t="s">
        <v>155</v>
      </c>
      <c r="E1" s="3" t="s">
        <v>156</v>
      </c>
      <c r="F1" s="3" t="s">
        <v>157</v>
      </c>
      <c r="G1" s="9" t="s">
        <v>166</v>
      </c>
      <c r="H1" s="3" t="s">
        <v>158</v>
      </c>
      <c r="I1" s="3" t="s">
        <v>154</v>
      </c>
      <c r="J1" s="3" t="s">
        <v>155</v>
      </c>
      <c r="K1" s="3" t="s">
        <v>159</v>
      </c>
      <c r="L1">
        <f>270*1/86400</f>
        <v>3.1250000000000002E-3</v>
      </c>
    </row>
    <row r="2" spans="1:15" x14ac:dyDescent="0.25">
      <c r="A2" s="9">
        <v>3.2407407407407376E-3</v>
      </c>
      <c r="C2">
        <v>119</v>
      </c>
      <c r="D2">
        <v>123</v>
      </c>
      <c r="E2">
        <v>126</v>
      </c>
      <c r="F2">
        <v>138</v>
      </c>
      <c r="G2" s="9">
        <v>3.2407407407407376E-3</v>
      </c>
      <c r="I2">
        <v>129</v>
      </c>
      <c r="J2">
        <v>131</v>
      </c>
      <c r="K2">
        <v>134</v>
      </c>
      <c r="L2" s="13">
        <f t="shared" ref="L2:L33" si="0">L1+10*1/86400</f>
        <v>3.2407407407407411E-3</v>
      </c>
    </row>
    <row r="3" spans="1:15" x14ac:dyDescent="0.25">
      <c r="A3" s="9">
        <v>3.3564814814814785E-3</v>
      </c>
      <c r="C3">
        <v>118</v>
      </c>
      <c r="D3">
        <v>122</v>
      </c>
      <c r="E3">
        <v>125</v>
      </c>
      <c r="F3">
        <v>137</v>
      </c>
      <c r="G3" s="9">
        <v>3.3564814814814785E-3</v>
      </c>
      <c r="I3">
        <v>128</v>
      </c>
      <c r="J3">
        <v>130</v>
      </c>
      <c r="K3">
        <v>133</v>
      </c>
      <c r="L3" s="13">
        <f t="shared" si="0"/>
        <v>3.356481481481482E-3</v>
      </c>
    </row>
    <row r="4" spans="1:15" x14ac:dyDescent="0.25">
      <c r="A4" s="9">
        <v>3.4722222222222194E-3</v>
      </c>
      <c r="B4" s="11" t="s">
        <v>160</v>
      </c>
      <c r="C4">
        <v>117</v>
      </c>
      <c r="D4">
        <v>121</v>
      </c>
      <c r="E4">
        <v>124</v>
      </c>
      <c r="F4">
        <v>136</v>
      </c>
      <c r="G4" s="9">
        <v>3.4722222222222194E-3</v>
      </c>
      <c r="I4">
        <v>127</v>
      </c>
      <c r="J4">
        <v>129</v>
      </c>
      <c r="K4">
        <v>132</v>
      </c>
      <c r="L4" s="13">
        <f t="shared" si="0"/>
        <v>3.4722222222222229E-3</v>
      </c>
      <c r="M4">
        <f>LOOKUP(N10,L5:L121,C5:C121)</f>
        <v>99</v>
      </c>
      <c r="N4" s="9" t="s">
        <v>167</v>
      </c>
    </row>
    <row r="5" spans="1:15" x14ac:dyDescent="0.25">
      <c r="A5" s="9">
        <v>3.5879629629629603E-3</v>
      </c>
      <c r="B5" s="11" t="s">
        <v>161</v>
      </c>
      <c r="C5">
        <v>116</v>
      </c>
      <c r="D5">
        <v>120</v>
      </c>
      <c r="E5">
        <v>123</v>
      </c>
      <c r="F5">
        <v>135</v>
      </c>
      <c r="G5" s="9">
        <v>3.5879629629629603E-3</v>
      </c>
      <c r="I5">
        <v>126</v>
      </c>
      <c r="J5">
        <v>128</v>
      </c>
      <c r="K5">
        <v>131</v>
      </c>
      <c r="L5" s="13">
        <f t="shared" si="0"/>
        <v>3.5879629629629638E-3</v>
      </c>
    </row>
    <row r="6" spans="1:15" x14ac:dyDescent="0.25">
      <c r="A6" s="9">
        <v>3.7037037037037012E-3</v>
      </c>
      <c r="B6" s="11" t="s">
        <v>162</v>
      </c>
      <c r="C6">
        <v>115</v>
      </c>
      <c r="D6">
        <v>119</v>
      </c>
      <c r="E6">
        <v>122</v>
      </c>
      <c r="F6">
        <v>134</v>
      </c>
      <c r="G6" s="9">
        <v>3.7037037037037012E-3</v>
      </c>
      <c r="I6">
        <v>125</v>
      </c>
      <c r="J6">
        <v>127</v>
      </c>
      <c r="K6">
        <v>130</v>
      </c>
      <c r="L6" s="13">
        <f t="shared" si="0"/>
        <v>3.7037037037037047E-3</v>
      </c>
    </row>
    <row r="7" spans="1:15" x14ac:dyDescent="0.25">
      <c r="A7" s="9">
        <v>3.8194444444444422E-3</v>
      </c>
      <c r="B7" s="11" t="s">
        <v>163</v>
      </c>
      <c r="C7">
        <v>114</v>
      </c>
      <c r="D7">
        <v>118</v>
      </c>
      <c r="E7">
        <v>121</v>
      </c>
      <c r="F7">
        <v>133</v>
      </c>
      <c r="G7" s="9">
        <v>3.8194444444444422E-3</v>
      </c>
      <c r="I7">
        <v>124</v>
      </c>
      <c r="J7">
        <v>126</v>
      </c>
      <c r="K7">
        <v>129</v>
      </c>
      <c r="L7" s="13">
        <f t="shared" si="0"/>
        <v>3.8194444444444456E-3</v>
      </c>
    </row>
    <row r="8" spans="1:15" x14ac:dyDescent="0.25">
      <c r="A8" s="9">
        <v>3.9351851851851831E-3</v>
      </c>
      <c r="B8" s="11" t="s">
        <v>160</v>
      </c>
      <c r="C8">
        <v>113</v>
      </c>
      <c r="D8">
        <v>117</v>
      </c>
      <c r="E8">
        <v>120</v>
      </c>
      <c r="F8">
        <v>132</v>
      </c>
      <c r="G8" s="9">
        <v>3.9351851851851831E-3</v>
      </c>
      <c r="I8">
        <v>123</v>
      </c>
      <c r="J8">
        <v>125</v>
      </c>
      <c r="K8">
        <v>128</v>
      </c>
      <c r="L8" s="13">
        <f t="shared" si="0"/>
        <v>3.9351851851851865E-3</v>
      </c>
      <c r="O8" s="9"/>
    </row>
    <row r="9" spans="1:15" x14ac:dyDescent="0.25">
      <c r="A9" s="9">
        <v>4.050925925925924E-3</v>
      </c>
      <c r="C9">
        <v>112</v>
      </c>
      <c r="D9">
        <v>116</v>
      </c>
      <c r="E9">
        <v>119</v>
      </c>
      <c r="F9">
        <v>131</v>
      </c>
      <c r="G9" s="9">
        <v>4.050925925925924E-3</v>
      </c>
      <c r="I9">
        <v>122</v>
      </c>
      <c r="J9">
        <v>124</v>
      </c>
      <c r="K9">
        <v>127</v>
      </c>
      <c r="L9" s="13">
        <f t="shared" si="0"/>
        <v>4.0509259259259274E-3</v>
      </c>
    </row>
    <row r="10" spans="1:15" x14ac:dyDescent="0.25">
      <c r="A10" s="9">
        <v>4.1666666666666649E-3</v>
      </c>
      <c r="C10">
        <v>111</v>
      </c>
      <c r="D10">
        <v>115</v>
      </c>
      <c r="E10">
        <v>118</v>
      </c>
      <c r="F10">
        <v>130</v>
      </c>
      <c r="G10" s="9">
        <v>4.1666666666666649E-3</v>
      </c>
      <c r="I10">
        <v>121</v>
      </c>
      <c r="J10">
        <v>123</v>
      </c>
      <c r="K10">
        <v>126</v>
      </c>
      <c r="L10" s="13">
        <f t="shared" si="0"/>
        <v>4.1666666666666683E-3</v>
      </c>
      <c r="N10" s="9">
        <v>5.5787037037037038E-3</v>
      </c>
    </row>
    <row r="11" spans="1:15" x14ac:dyDescent="0.25">
      <c r="A11" s="9">
        <v>4.2824074074074058E-3</v>
      </c>
      <c r="C11">
        <v>110</v>
      </c>
      <c r="D11">
        <v>114</v>
      </c>
      <c r="E11">
        <v>117</v>
      </c>
      <c r="F11">
        <v>129</v>
      </c>
      <c r="G11" s="9">
        <v>4.2824074074074058E-3</v>
      </c>
      <c r="I11">
        <v>120</v>
      </c>
      <c r="J11">
        <v>122</v>
      </c>
      <c r="K11">
        <v>125</v>
      </c>
      <c r="L11" s="13">
        <f t="shared" si="0"/>
        <v>4.2824074074074093E-3</v>
      </c>
    </row>
    <row r="12" spans="1:15" x14ac:dyDescent="0.25">
      <c r="A12" s="9">
        <v>4.3981481481481467E-3</v>
      </c>
      <c r="C12">
        <v>109</v>
      </c>
      <c r="D12">
        <v>113</v>
      </c>
      <c r="E12">
        <v>116</v>
      </c>
      <c r="F12">
        <v>128</v>
      </c>
      <c r="G12" s="9">
        <v>4.3981481481481467E-3</v>
      </c>
      <c r="I12">
        <v>119</v>
      </c>
      <c r="J12">
        <v>121</v>
      </c>
      <c r="K12">
        <v>124</v>
      </c>
      <c r="L12" s="13">
        <f t="shared" si="0"/>
        <v>4.3981481481481502E-3</v>
      </c>
    </row>
    <row r="13" spans="1:15" x14ac:dyDescent="0.25">
      <c r="A13" s="9">
        <v>4.5138888888888876E-3</v>
      </c>
      <c r="C13">
        <v>108</v>
      </c>
      <c r="D13">
        <v>112</v>
      </c>
      <c r="E13">
        <v>115</v>
      </c>
      <c r="F13">
        <v>127</v>
      </c>
      <c r="G13" s="9">
        <v>4.5138888888888876E-3</v>
      </c>
      <c r="I13">
        <v>118</v>
      </c>
      <c r="J13">
        <v>120</v>
      </c>
      <c r="K13">
        <v>123</v>
      </c>
      <c r="L13" s="13">
        <f t="shared" si="0"/>
        <v>4.5138888888888911E-3</v>
      </c>
    </row>
    <row r="14" spans="1:15" x14ac:dyDescent="0.25">
      <c r="A14" s="9">
        <v>4.6296296296296285E-3</v>
      </c>
      <c r="C14">
        <v>107</v>
      </c>
      <c r="D14">
        <v>111</v>
      </c>
      <c r="E14">
        <v>114</v>
      </c>
      <c r="F14">
        <v>126</v>
      </c>
      <c r="G14" s="9">
        <v>4.6296296296296285E-3</v>
      </c>
      <c r="I14">
        <v>117</v>
      </c>
      <c r="J14">
        <v>119</v>
      </c>
      <c r="K14">
        <v>122</v>
      </c>
      <c r="L14" s="13">
        <f t="shared" si="0"/>
        <v>4.629629629629632E-3</v>
      </c>
    </row>
    <row r="15" spans="1:15" x14ac:dyDescent="0.25">
      <c r="A15" s="9">
        <v>4.7453703703703694E-3</v>
      </c>
      <c r="C15">
        <v>106</v>
      </c>
      <c r="D15">
        <v>110</v>
      </c>
      <c r="E15">
        <v>113</v>
      </c>
      <c r="F15">
        <v>125</v>
      </c>
      <c r="G15" s="9">
        <v>4.7453703703703694E-3</v>
      </c>
      <c r="I15">
        <v>116</v>
      </c>
      <c r="J15">
        <v>118</v>
      </c>
      <c r="K15">
        <v>121</v>
      </c>
      <c r="L15" s="13">
        <f t="shared" si="0"/>
        <v>4.7453703703703729E-3</v>
      </c>
    </row>
    <row r="16" spans="1:15" x14ac:dyDescent="0.25">
      <c r="A16" s="9">
        <v>4.8611111111111103E-3</v>
      </c>
      <c r="C16">
        <v>105</v>
      </c>
      <c r="D16">
        <v>109</v>
      </c>
      <c r="E16">
        <v>112</v>
      </c>
      <c r="F16">
        <v>124</v>
      </c>
      <c r="G16" s="9">
        <v>4.8611111111111103E-3</v>
      </c>
      <c r="I16">
        <v>115</v>
      </c>
      <c r="J16">
        <v>117</v>
      </c>
      <c r="K16">
        <v>120</v>
      </c>
      <c r="L16" s="13">
        <f t="shared" si="0"/>
        <v>4.8611111111111138E-3</v>
      </c>
    </row>
    <row r="17" spans="1:12" x14ac:dyDescent="0.25">
      <c r="A17" s="9">
        <v>4.9768518518518512E-3</v>
      </c>
      <c r="C17">
        <v>104</v>
      </c>
      <c r="D17">
        <v>108</v>
      </c>
      <c r="E17">
        <v>111</v>
      </c>
      <c r="F17">
        <v>123</v>
      </c>
      <c r="G17" s="9">
        <v>4.9768518518518512E-3</v>
      </c>
      <c r="I17">
        <v>114</v>
      </c>
      <c r="J17">
        <v>116</v>
      </c>
      <c r="K17">
        <v>119</v>
      </c>
      <c r="L17" s="13">
        <f t="shared" si="0"/>
        <v>4.9768518518518547E-3</v>
      </c>
    </row>
    <row r="18" spans="1:12" x14ac:dyDescent="0.25">
      <c r="A18" s="9">
        <v>5.0925925925925921E-3</v>
      </c>
      <c r="C18">
        <v>103</v>
      </c>
      <c r="D18">
        <v>107</v>
      </c>
      <c r="E18">
        <v>110</v>
      </c>
      <c r="F18">
        <v>122</v>
      </c>
      <c r="G18" s="9">
        <v>5.0925925925925921E-3</v>
      </c>
      <c r="I18">
        <v>113</v>
      </c>
      <c r="J18">
        <v>115</v>
      </c>
      <c r="K18">
        <v>118</v>
      </c>
      <c r="L18" s="13">
        <f t="shared" si="0"/>
        <v>5.0925925925925956E-3</v>
      </c>
    </row>
    <row r="19" spans="1:12" x14ac:dyDescent="0.25">
      <c r="A19" s="9">
        <v>5.208333333333333E-3</v>
      </c>
      <c r="C19">
        <v>102</v>
      </c>
      <c r="D19">
        <v>106</v>
      </c>
      <c r="E19">
        <v>109</v>
      </c>
      <c r="F19">
        <v>121</v>
      </c>
      <c r="G19" s="9">
        <v>5.208333333333333E-3</v>
      </c>
      <c r="I19">
        <v>112</v>
      </c>
      <c r="J19">
        <v>114</v>
      </c>
      <c r="K19">
        <v>117</v>
      </c>
      <c r="L19" s="13">
        <f t="shared" si="0"/>
        <v>5.2083333333333365E-3</v>
      </c>
    </row>
    <row r="20" spans="1:12" x14ac:dyDescent="0.25">
      <c r="A20" s="9">
        <v>5.324074074074074E-3</v>
      </c>
      <c r="C20">
        <v>101</v>
      </c>
      <c r="D20">
        <v>105</v>
      </c>
      <c r="E20">
        <v>108</v>
      </c>
      <c r="F20">
        <v>120</v>
      </c>
      <c r="G20" s="9">
        <v>5.324074074074074E-3</v>
      </c>
      <c r="I20">
        <v>111</v>
      </c>
      <c r="J20">
        <v>113</v>
      </c>
      <c r="K20">
        <v>116</v>
      </c>
      <c r="L20" s="13">
        <f t="shared" si="0"/>
        <v>5.3240740740740774E-3</v>
      </c>
    </row>
    <row r="21" spans="1:12" x14ac:dyDescent="0.25">
      <c r="A21" s="9">
        <v>5.4398148148148149E-3</v>
      </c>
      <c r="C21">
        <v>100</v>
      </c>
      <c r="D21">
        <v>104</v>
      </c>
      <c r="E21">
        <v>107</v>
      </c>
      <c r="F21">
        <v>119</v>
      </c>
      <c r="G21" s="9">
        <v>5.4398148148148149E-3</v>
      </c>
      <c r="I21">
        <v>110</v>
      </c>
      <c r="J21">
        <v>112</v>
      </c>
      <c r="K21">
        <v>115</v>
      </c>
      <c r="L21" s="13">
        <f t="shared" si="0"/>
        <v>5.4398148148148183E-3</v>
      </c>
    </row>
    <row r="22" spans="1:12" x14ac:dyDescent="0.25">
      <c r="A22" s="9">
        <v>5.5555555555555558E-3</v>
      </c>
      <c r="C22">
        <v>99</v>
      </c>
      <c r="D22">
        <v>103</v>
      </c>
      <c r="E22">
        <v>106</v>
      </c>
      <c r="F22">
        <v>118</v>
      </c>
      <c r="G22" s="9">
        <v>5.5555555555555558E-3</v>
      </c>
      <c r="I22">
        <v>109</v>
      </c>
      <c r="J22">
        <v>111</v>
      </c>
      <c r="K22">
        <v>114</v>
      </c>
      <c r="L22" s="13">
        <f t="shared" si="0"/>
        <v>5.5555555555555592E-3</v>
      </c>
    </row>
    <row r="23" spans="1:12" x14ac:dyDescent="0.25">
      <c r="A23" s="9">
        <v>5.6712962962962967E-3</v>
      </c>
      <c r="C23">
        <v>98</v>
      </c>
      <c r="D23">
        <v>102</v>
      </c>
      <c r="E23">
        <v>105</v>
      </c>
      <c r="F23">
        <v>117</v>
      </c>
      <c r="G23" s="9">
        <v>5.6712962962962967E-3</v>
      </c>
      <c r="I23">
        <v>108</v>
      </c>
      <c r="J23">
        <v>110</v>
      </c>
      <c r="K23">
        <v>113</v>
      </c>
      <c r="L23" s="13">
        <f t="shared" si="0"/>
        <v>5.6712962962963001E-3</v>
      </c>
    </row>
    <row r="24" spans="1:12" x14ac:dyDescent="0.25">
      <c r="A24" s="9">
        <v>5.7870370370370376E-3</v>
      </c>
      <c r="C24">
        <v>97</v>
      </c>
      <c r="D24">
        <v>101</v>
      </c>
      <c r="E24">
        <v>104</v>
      </c>
      <c r="F24">
        <v>116</v>
      </c>
      <c r="G24" s="9">
        <v>5.7870370370370376E-3</v>
      </c>
      <c r="I24">
        <v>107</v>
      </c>
      <c r="J24">
        <v>109</v>
      </c>
      <c r="K24">
        <v>112</v>
      </c>
      <c r="L24" s="13">
        <f t="shared" si="0"/>
        <v>5.7870370370370411E-3</v>
      </c>
    </row>
    <row r="25" spans="1:12" x14ac:dyDescent="0.25">
      <c r="A25" s="9">
        <v>5.9027777777777785E-3</v>
      </c>
      <c r="C25">
        <v>96</v>
      </c>
      <c r="D25">
        <v>100</v>
      </c>
      <c r="E25">
        <v>103</v>
      </c>
      <c r="F25">
        <v>115</v>
      </c>
      <c r="G25" s="9">
        <v>5.9027777777777785E-3</v>
      </c>
      <c r="I25">
        <v>106</v>
      </c>
      <c r="J25">
        <v>108</v>
      </c>
      <c r="K25">
        <v>111</v>
      </c>
      <c r="L25" s="13">
        <f t="shared" si="0"/>
        <v>5.902777777777782E-3</v>
      </c>
    </row>
    <row r="26" spans="1:12" x14ac:dyDescent="0.25">
      <c r="A26" s="9">
        <v>6.0185185185185194E-3</v>
      </c>
      <c r="C26">
        <v>95</v>
      </c>
      <c r="D26">
        <v>99</v>
      </c>
      <c r="E26">
        <v>102</v>
      </c>
      <c r="F26">
        <v>114</v>
      </c>
      <c r="G26" s="9">
        <v>6.0185185185185194E-3</v>
      </c>
      <c r="I26">
        <v>105</v>
      </c>
      <c r="J26">
        <v>107</v>
      </c>
      <c r="K26">
        <v>110</v>
      </c>
      <c r="L26" s="13">
        <f t="shared" si="0"/>
        <v>6.0185185185185229E-3</v>
      </c>
    </row>
    <row r="27" spans="1:12" x14ac:dyDescent="0.25">
      <c r="A27" s="9">
        <v>6.1342592592592603E-3</v>
      </c>
      <c r="C27">
        <v>94</v>
      </c>
      <c r="D27">
        <v>98</v>
      </c>
      <c r="E27">
        <v>101</v>
      </c>
      <c r="F27">
        <v>113</v>
      </c>
      <c r="G27" s="9">
        <v>6.1342592592592603E-3</v>
      </c>
      <c r="I27">
        <v>104</v>
      </c>
      <c r="J27">
        <v>106</v>
      </c>
      <c r="K27">
        <v>109</v>
      </c>
      <c r="L27" s="13">
        <f t="shared" si="0"/>
        <v>6.1342592592592638E-3</v>
      </c>
    </row>
    <row r="28" spans="1:12" x14ac:dyDescent="0.25">
      <c r="A28" s="9">
        <v>6.2500000000000012E-3</v>
      </c>
      <c r="C28">
        <v>93</v>
      </c>
      <c r="D28">
        <v>97</v>
      </c>
      <c r="E28">
        <v>100</v>
      </c>
      <c r="F28">
        <v>112</v>
      </c>
      <c r="G28" s="9">
        <v>6.2500000000000012E-3</v>
      </c>
      <c r="I28">
        <v>103</v>
      </c>
      <c r="J28">
        <v>105</v>
      </c>
      <c r="K28">
        <v>108</v>
      </c>
      <c r="L28" s="13">
        <f t="shared" si="0"/>
        <v>6.2500000000000047E-3</v>
      </c>
    </row>
    <row r="29" spans="1:12" x14ac:dyDescent="0.25">
      <c r="A29" s="9">
        <v>6.3657407407407421E-3</v>
      </c>
      <c r="C29">
        <v>92</v>
      </c>
      <c r="D29">
        <v>96</v>
      </c>
      <c r="E29">
        <v>99</v>
      </c>
      <c r="F29">
        <v>111</v>
      </c>
      <c r="G29" s="9">
        <v>6.3657407407407421E-3</v>
      </c>
      <c r="I29">
        <v>102</v>
      </c>
      <c r="J29">
        <v>104</v>
      </c>
      <c r="K29">
        <v>107</v>
      </c>
      <c r="L29" s="13">
        <f t="shared" si="0"/>
        <v>6.3657407407407456E-3</v>
      </c>
    </row>
    <row r="30" spans="1:12" x14ac:dyDescent="0.25">
      <c r="A30" s="9">
        <v>6.481481481481483E-3</v>
      </c>
      <c r="C30">
        <v>91</v>
      </c>
      <c r="D30">
        <v>95</v>
      </c>
      <c r="E30">
        <v>98</v>
      </c>
      <c r="F30">
        <v>110</v>
      </c>
      <c r="G30" s="9">
        <v>6.481481481481483E-3</v>
      </c>
      <c r="I30">
        <v>101</v>
      </c>
      <c r="J30">
        <v>103</v>
      </c>
      <c r="K30">
        <v>106</v>
      </c>
      <c r="L30" s="13">
        <f t="shared" si="0"/>
        <v>6.4814814814814865E-3</v>
      </c>
    </row>
    <row r="31" spans="1:12" x14ac:dyDescent="0.25">
      <c r="A31" s="9">
        <v>6.5972222222222239E-3</v>
      </c>
      <c r="C31">
        <v>90</v>
      </c>
      <c r="D31">
        <v>94</v>
      </c>
      <c r="E31">
        <v>97</v>
      </c>
      <c r="F31">
        <v>109</v>
      </c>
      <c r="G31" s="9">
        <v>6.5972222222222239E-3</v>
      </c>
      <c r="I31">
        <v>100</v>
      </c>
      <c r="J31">
        <v>102</v>
      </c>
      <c r="K31">
        <v>105</v>
      </c>
      <c r="L31" s="13">
        <f t="shared" si="0"/>
        <v>6.5972222222222274E-3</v>
      </c>
    </row>
    <row r="32" spans="1:12" x14ac:dyDescent="0.25">
      <c r="A32" s="9">
        <v>6.7129629629629648E-3</v>
      </c>
      <c r="C32">
        <v>89</v>
      </c>
      <c r="D32">
        <v>93</v>
      </c>
      <c r="E32">
        <v>96</v>
      </c>
      <c r="F32">
        <v>108</v>
      </c>
      <c r="G32" s="9">
        <v>6.7129629629629648E-3</v>
      </c>
      <c r="I32">
        <v>99</v>
      </c>
      <c r="J32">
        <v>101</v>
      </c>
      <c r="K32">
        <v>104</v>
      </c>
      <c r="L32" s="13">
        <f t="shared" si="0"/>
        <v>6.7129629629629683E-3</v>
      </c>
    </row>
    <row r="33" spans="1:12" x14ac:dyDescent="0.25">
      <c r="A33" s="9">
        <v>6.8287037037037058E-3</v>
      </c>
      <c r="C33">
        <v>88</v>
      </c>
      <c r="D33">
        <v>92</v>
      </c>
      <c r="E33">
        <v>95</v>
      </c>
      <c r="F33">
        <v>107</v>
      </c>
      <c r="G33" s="9">
        <v>6.8287037037037058E-3</v>
      </c>
      <c r="I33">
        <v>98</v>
      </c>
      <c r="J33">
        <v>100</v>
      </c>
      <c r="K33">
        <v>103</v>
      </c>
      <c r="L33" s="13">
        <f t="shared" si="0"/>
        <v>6.8287037037037092E-3</v>
      </c>
    </row>
    <row r="34" spans="1:12" x14ac:dyDescent="0.25">
      <c r="A34" s="9">
        <v>6.9444444444444467E-3</v>
      </c>
      <c r="C34">
        <v>87</v>
      </c>
      <c r="D34">
        <v>91</v>
      </c>
      <c r="E34">
        <v>94</v>
      </c>
      <c r="F34">
        <v>106</v>
      </c>
      <c r="G34" s="9">
        <v>6.9444444444444467E-3</v>
      </c>
      <c r="I34">
        <v>97</v>
      </c>
      <c r="J34">
        <v>99</v>
      </c>
      <c r="K34">
        <v>102</v>
      </c>
      <c r="L34" s="13">
        <f t="shared" ref="L34:L65" si="1">L33+10*1/86400</f>
        <v>6.9444444444444501E-3</v>
      </c>
    </row>
    <row r="35" spans="1:12" x14ac:dyDescent="0.25">
      <c r="A35" s="9">
        <v>7.0601851851851876E-3</v>
      </c>
      <c r="C35">
        <v>86</v>
      </c>
      <c r="D35">
        <v>90</v>
      </c>
      <c r="E35">
        <v>93</v>
      </c>
      <c r="F35">
        <v>105</v>
      </c>
      <c r="G35" s="9">
        <v>7.0601851851851876E-3</v>
      </c>
      <c r="I35">
        <v>96</v>
      </c>
      <c r="J35">
        <v>98</v>
      </c>
      <c r="K35">
        <v>101</v>
      </c>
      <c r="L35" s="13">
        <f t="shared" si="1"/>
        <v>7.060185185185191E-3</v>
      </c>
    </row>
    <row r="36" spans="1:12" x14ac:dyDescent="0.25">
      <c r="A36" s="9">
        <v>7.1759259259259285E-3</v>
      </c>
      <c r="C36">
        <v>85</v>
      </c>
      <c r="D36">
        <v>89</v>
      </c>
      <c r="E36">
        <v>92</v>
      </c>
      <c r="F36">
        <v>104</v>
      </c>
      <c r="G36" s="9">
        <v>7.1759259259259285E-3</v>
      </c>
      <c r="I36">
        <v>95</v>
      </c>
      <c r="J36">
        <v>97</v>
      </c>
      <c r="K36">
        <v>100</v>
      </c>
      <c r="L36" s="13">
        <f t="shared" si="1"/>
        <v>7.1759259259259319E-3</v>
      </c>
    </row>
    <row r="37" spans="1:12" x14ac:dyDescent="0.25">
      <c r="A37" s="9">
        <v>7.2916666666666694E-3</v>
      </c>
      <c r="C37">
        <v>84</v>
      </c>
      <c r="D37">
        <v>88</v>
      </c>
      <c r="E37">
        <v>91</v>
      </c>
      <c r="F37">
        <v>103</v>
      </c>
      <c r="G37" s="9">
        <v>7.2916666666666694E-3</v>
      </c>
      <c r="I37">
        <v>94</v>
      </c>
      <c r="J37">
        <v>96</v>
      </c>
      <c r="K37">
        <v>99</v>
      </c>
      <c r="L37" s="13">
        <f t="shared" si="1"/>
        <v>7.2916666666666729E-3</v>
      </c>
    </row>
    <row r="38" spans="1:12" x14ac:dyDescent="0.25">
      <c r="A38" s="9">
        <v>7.4074074074074103E-3</v>
      </c>
      <c r="C38">
        <v>83</v>
      </c>
      <c r="D38">
        <v>87</v>
      </c>
      <c r="E38">
        <v>90</v>
      </c>
      <c r="F38">
        <v>102</v>
      </c>
      <c r="G38" s="9">
        <v>7.4074074074074103E-3</v>
      </c>
      <c r="I38">
        <v>93</v>
      </c>
      <c r="J38">
        <v>95</v>
      </c>
      <c r="K38">
        <v>98</v>
      </c>
      <c r="L38" s="13">
        <f t="shared" si="1"/>
        <v>7.4074074074074138E-3</v>
      </c>
    </row>
    <row r="39" spans="1:12" x14ac:dyDescent="0.25">
      <c r="A39" s="9">
        <v>7.5231481481481512E-3</v>
      </c>
      <c r="C39">
        <v>82</v>
      </c>
      <c r="D39">
        <v>86</v>
      </c>
      <c r="E39">
        <v>89</v>
      </c>
      <c r="F39">
        <v>101</v>
      </c>
      <c r="G39" s="9">
        <v>7.5231481481481512E-3</v>
      </c>
      <c r="I39">
        <v>92</v>
      </c>
      <c r="J39">
        <v>94</v>
      </c>
      <c r="K39">
        <v>97</v>
      </c>
      <c r="L39" s="13">
        <f t="shared" si="1"/>
        <v>7.5231481481481547E-3</v>
      </c>
    </row>
    <row r="40" spans="1:12" x14ac:dyDescent="0.25">
      <c r="A40" s="9">
        <v>7.6388888888888921E-3</v>
      </c>
      <c r="C40">
        <v>81</v>
      </c>
      <c r="D40">
        <v>85</v>
      </c>
      <c r="E40">
        <v>88</v>
      </c>
      <c r="F40">
        <v>100</v>
      </c>
      <c r="G40" s="9">
        <v>7.6388888888888921E-3</v>
      </c>
      <c r="I40">
        <v>91</v>
      </c>
      <c r="J40">
        <v>93</v>
      </c>
      <c r="K40">
        <v>96</v>
      </c>
      <c r="L40" s="13">
        <f t="shared" si="1"/>
        <v>7.6388888888888956E-3</v>
      </c>
    </row>
    <row r="41" spans="1:12" x14ac:dyDescent="0.25">
      <c r="A41" s="9">
        <v>7.754629629629633E-3</v>
      </c>
      <c r="C41">
        <v>80</v>
      </c>
      <c r="D41">
        <v>84</v>
      </c>
      <c r="E41">
        <v>87</v>
      </c>
      <c r="F41">
        <v>99</v>
      </c>
      <c r="G41" s="9">
        <v>7.754629629629633E-3</v>
      </c>
      <c r="I41">
        <v>90</v>
      </c>
      <c r="J41">
        <v>92</v>
      </c>
      <c r="K41">
        <v>95</v>
      </c>
      <c r="L41" s="13">
        <f t="shared" si="1"/>
        <v>7.7546296296296365E-3</v>
      </c>
    </row>
    <row r="42" spans="1:12" x14ac:dyDescent="0.25">
      <c r="A42" s="9">
        <v>7.8703703703703748E-3</v>
      </c>
      <c r="C42">
        <v>79</v>
      </c>
      <c r="D42">
        <v>83</v>
      </c>
      <c r="E42">
        <v>86</v>
      </c>
      <c r="F42">
        <v>98</v>
      </c>
      <c r="G42" s="9">
        <v>7.8703703703703748E-3</v>
      </c>
      <c r="I42">
        <v>89</v>
      </c>
      <c r="J42">
        <v>91</v>
      </c>
      <c r="K42">
        <v>94</v>
      </c>
      <c r="L42" s="13">
        <f t="shared" si="1"/>
        <v>7.8703703703703765E-3</v>
      </c>
    </row>
    <row r="43" spans="1:12" x14ac:dyDescent="0.25">
      <c r="A43" s="9">
        <v>7.986111111111114E-3</v>
      </c>
      <c r="C43">
        <v>78</v>
      </c>
      <c r="D43">
        <v>82</v>
      </c>
      <c r="E43">
        <v>85</v>
      </c>
      <c r="F43">
        <v>97</v>
      </c>
      <c r="G43" s="9">
        <v>7.986111111111114E-3</v>
      </c>
      <c r="I43">
        <v>88</v>
      </c>
      <c r="J43">
        <v>90</v>
      </c>
      <c r="K43">
        <v>93</v>
      </c>
      <c r="L43" s="13">
        <f t="shared" si="1"/>
        <v>7.9861111111111174E-3</v>
      </c>
    </row>
    <row r="44" spans="1:12" x14ac:dyDescent="0.25">
      <c r="A44" s="9">
        <v>8.1018518518518566E-3</v>
      </c>
      <c r="C44">
        <v>77</v>
      </c>
      <c r="D44">
        <v>81</v>
      </c>
      <c r="E44">
        <v>84</v>
      </c>
      <c r="F44">
        <v>96</v>
      </c>
      <c r="G44" s="9">
        <v>8.1018518518518566E-3</v>
      </c>
      <c r="I44">
        <v>87</v>
      </c>
      <c r="J44">
        <v>89</v>
      </c>
      <c r="K44">
        <v>92</v>
      </c>
      <c r="L44" s="13">
        <f t="shared" si="1"/>
        <v>8.1018518518518583E-3</v>
      </c>
    </row>
    <row r="45" spans="1:12" x14ac:dyDescent="0.25">
      <c r="A45" s="9">
        <v>8.2175925925925958E-3</v>
      </c>
      <c r="C45">
        <v>76</v>
      </c>
      <c r="D45">
        <v>80</v>
      </c>
      <c r="E45">
        <v>83</v>
      </c>
      <c r="F45">
        <v>95</v>
      </c>
      <c r="G45" s="9">
        <v>8.2175925925925958E-3</v>
      </c>
      <c r="I45">
        <v>86</v>
      </c>
      <c r="J45">
        <v>88</v>
      </c>
      <c r="K45">
        <v>91</v>
      </c>
      <c r="L45" s="13">
        <f t="shared" si="1"/>
        <v>8.2175925925925992E-3</v>
      </c>
    </row>
    <row r="46" spans="1:12" x14ac:dyDescent="0.25">
      <c r="A46" s="9">
        <v>8.3333333333333384E-3</v>
      </c>
      <c r="C46">
        <v>75</v>
      </c>
      <c r="D46">
        <v>79</v>
      </c>
      <c r="E46">
        <v>82</v>
      </c>
      <c r="F46">
        <v>94</v>
      </c>
      <c r="G46" s="9">
        <v>8.3333333333333384E-3</v>
      </c>
      <c r="I46">
        <v>85</v>
      </c>
      <c r="J46">
        <v>87</v>
      </c>
      <c r="K46">
        <v>90</v>
      </c>
      <c r="L46" s="13">
        <f t="shared" si="1"/>
        <v>8.3333333333333402E-3</v>
      </c>
    </row>
    <row r="47" spans="1:12" x14ac:dyDescent="0.25">
      <c r="A47" s="9">
        <v>8.4490740740740776E-3</v>
      </c>
      <c r="C47">
        <v>74</v>
      </c>
      <c r="D47">
        <v>78</v>
      </c>
      <c r="E47">
        <v>81</v>
      </c>
      <c r="F47">
        <v>93</v>
      </c>
      <c r="G47" s="9">
        <v>8.4490740740740776E-3</v>
      </c>
      <c r="I47">
        <v>84</v>
      </c>
      <c r="J47">
        <v>86</v>
      </c>
      <c r="K47">
        <v>89</v>
      </c>
      <c r="L47" s="13">
        <f t="shared" si="1"/>
        <v>8.4490740740740811E-3</v>
      </c>
    </row>
    <row r="48" spans="1:12" x14ac:dyDescent="0.25">
      <c r="A48" s="9">
        <v>8.5648148148148202E-3</v>
      </c>
      <c r="C48">
        <v>73</v>
      </c>
      <c r="D48">
        <v>77</v>
      </c>
      <c r="E48">
        <v>80</v>
      </c>
      <c r="F48">
        <v>92</v>
      </c>
      <c r="G48" s="9">
        <v>8.5648148148148202E-3</v>
      </c>
      <c r="I48">
        <v>83</v>
      </c>
      <c r="J48">
        <v>85</v>
      </c>
      <c r="K48">
        <v>88</v>
      </c>
      <c r="L48" s="13">
        <f t="shared" si="1"/>
        <v>8.564814814814822E-3</v>
      </c>
    </row>
    <row r="49" spans="1:12" x14ac:dyDescent="0.25">
      <c r="A49" s="9">
        <v>8.6805555555555594E-3</v>
      </c>
      <c r="C49">
        <v>72</v>
      </c>
      <c r="D49">
        <v>76</v>
      </c>
      <c r="E49">
        <v>79</v>
      </c>
      <c r="F49">
        <v>91</v>
      </c>
      <c r="G49" s="9">
        <v>8.6805555555555594E-3</v>
      </c>
      <c r="I49">
        <v>82</v>
      </c>
      <c r="J49">
        <v>84</v>
      </c>
      <c r="K49">
        <v>87</v>
      </c>
      <c r="L49" s="13">
        <f t="shared" si="1"/>
        <v>8.6805555555555629E-3</v>
      </c>
    </row>
    <row r="50" spans="1:12" x14ac:dyDescent="0.25">
      <c r="A50" s="9">
        <v>8.7962962962963021E-3</v>
      </c>
      <c r="C50">
        <v>71</v>
      </c>
      <c r="D50">
        <v>75</v>
      </c>
      <c r="E50">
        <v>78</v>
      </c>
      <c r="F50">
        <v>90</v>
      </c>
      <c r="G50" s="9">
        <v>8.7962962962963021E-3</v>
      </c>
      <c r="I50">
        <v>81</v>
      </c>
      <c r="J50">
        <v>83</v>
      </c>
      <c r="K50">
        <v>86</v>
      </c>
      <c r="L50" s="13">
        <f t="shared" si="1"/>
        <v>8.7962962962963038E-3</v>
      </c>
    </row>
    <row r="51" spans="1:12" x14ac:dyDescent="0.25">
      <c r="A51" s="9">
        <v>8.9120370370370412E-3</v>
      </c>
      <c r="C51">
        <v>70</v>
      </c>
      <c r="D51">
        <v>74</v>
      </c>
      <c r="E51">
        <v>77</v>
      </c>
      <c r="F51">
        <v>89</v>
      </c>
      <c r="G51" s="9">
        <v>8.9120370370370412E-3</v>
      </c>
      <c r="I51">
        <v>80</v>
      </c>
      <c r="J51">
        <v>82</v>
      </c>
      <c r="K51">
        <v>85</v>
      </c>
      <c r="L51" s="13">
        <f t="shared" si="1"/>
        <v>8.9120370370370447E-3</v>
      </c>
    </row>
    <row r="52" spans="1:12" x14ac:dyDescent="0.25">
      <c r="A52" s="9">
        <v>9.0277777777777839E-3</v>
      </c>
      <c r="C52">
        <v>69</v>
      </c>
      <c r="D52">
        <v>73</v>
      </c>
      <c r="E52">
        <v>76</v>
      </c>
      <c r="F52">
        <v>88</v>
      </c>
      <c r="G52" s="9">
        <v>9.0277777777777839E-3</v>
      </c>
      <c r="I52">
        <v>79</v>
      </c>
      <c r="J52">
        <v>81</v>
      </c>
      <c r="K52">
        <v>84</v>
      </c>
      <c r="L52" s="13">
        <f t="shared" si="1"/>
        <v>9.0277777777777856E-3</v>
      </c>
    </row>
    <row r="53" spans="1:12" x14ac:dyDescent="0.25">
      <c r="A53" s="9">
        <v>9.143518518518523E-3</v>
      </c>
      <c r="C53">
        <v>68</v>
      </c>
      <c r="D53">
        <v>72</v>
      </c>
      <c r="E53">
        <v>75</v>
      </c>
      <c r="F53">
        <v>87</v>
      </c>
      <c r="G53" s="9">
        <v>9.143518518518523E-3</v>
      </c>
      <c r="I53">
        <v>78</v>
      </c>
      <c r="J53">
        <v>80</v>
      </c>
      <c r="K53">
        <v>83</v>
      </c>
      <c r="L53" s="13">
        <f t="shared" si="1"/>
        <v>9.1435185185185265E-3</v>
      </c>
    </row>
    <row r="54" spans="1:12" x14ac:dyDescent="0.25">
      <c r="A54" s="9">
        <v>9.2592592592592657E-3</v>
      </c>
      <c r="C54">
        <v>67</v>
      </c>
      <c r="D54">
        <v>71</v>
      </c>
      <c r="E54">
        <v>74</v>
      </c>
      <c r="F54">
        <v>86</v>
      </c>
      <c r="G54" s="9">
        <v>9.2592592592592657E-3</v>
      </c>
      <c r="I54">
        <v>77</v>
      </c>
      <c r="J54">
        <v>79</v>
      </c>
      <c r="K54">
        <v>82</v>
      </c>
      <c r="L54" s="13">
        <f t="shared" si="1"/>
        <v>9.2592592592592674E-3</v>
      </c>
    </row>
    <row r="55" spans="1:12" x14ac:dyDescent="0.25">
      <c r="A55" s="9">
        <v>9.3750000000000049E-3</v>
      </c>
      <c r="C55">
        <v>66</v>
      </c>
      <c r="D55">
        <v>70</v>
      </c>
      <c r="E55">
        <v>73</v>
      </c>
      <c r="F55">
        <v>85</v>
      </c>
      <c r="G55" s="9">
        <v>9.3750000000000049E-3</v>
      </c>
      <c r="I55">
        <v>76</v>
      </c>
      <c r="J55">
        <v>78</v>
      </c>
      <c r="K55">
        <v>81</v>
      </c>
      <c r="L55" s="13">
        <f t="shared" si="1"/>
        <v>9.3750000000000083E-3</v>
      </c>
    </row>
    <row r="56" spans="1:12" x14ac:dyDescent="0.25">
      <c r="A56" s="9">
        <v>9.4907407407407475E-3</v>
      </c>
      <c r="C56">
        <v>65</v>
      </c>
      <c r="D56">
        <v>69</v>
      </c>
      <c r="E56">
        <v>72</v>
      </c>
      <c r="F56">
        <v>84</v>
      </c>
      <c r="G56" s="9">
        <v>9.4907407407407475E-3</v>
      </c>
      <c r="I56">
        <v>75</v>
      </c>
      <c r="J56">
        <v>77</v>
      </c>
      <c r="K56">
        <v>80</v>
      </c>
      <c r="L56" s="13">
        <f t="shared" si="1"/>
        <v>9.4907407407407492E-3</v>
      </c>
    </row>
    <row r="57" spans="1:12" x14ac:dyDescent="0.25">
      <c r="A57" s="9">
        <v>9.6064814814814867E-3</v>
      </c>
      <c r="C57">
        <v>64</v>
      </c>
      <c r="D57">
        <v>68</v>
      </c>
      <c r="E57">
        <v>71</v>
      </c>
      <c r="F57">
        <v>83</v>
      </c>
      <c r="G57" s="9">
        <v>9.6064814814814867E-3</v>
      </c>
      <c r="I57">
        <v>74</v>
      </c>
      <c r="J57">
        <v>76</v>
      </c>
      <c r="K57">
        <v>79</v>
      </c>
      <c r="L57" s="13">
        <f t="shared" si="1"/>
        <v>9.6064814814814901E-3</v>
      </c>
    </row>
    <row r="58" spans="1:12" x14ac:dyDescent="0.25">
      <c r="A58" s="9">
        <v>9.7222222222222293E-3</v>
      </c>
      <c r="C58">
        <v>63</v>
      </c>
      <c r="D58">
        <v>67</v>
      </c>
      <c r="E58">
        <v>70</v>
      </c>
      <c r="F58">
        <v>82</v>
      </c>
      <c r="G58" s="9">
        <v>9.7222222222222293E-3</v>
      </c>
      <c r="I58">
        <v>73</v>
      </c>
      <c r="J58">
        <v>75</v>
      </c>
      <c r="K58">
        <v>78</v>
      </c>
      <c r="L58" s="13">
        <f t="shared" si="1"/>
        <v>9.7222222222222311E-3</v>
      </c>
    </row>
    <row r="59" spans="1:12" x14ac:dyDescent="0.25">
      <c r="A59" s="9">
        <v>9.8379629629629685E-3</v>
      </c>
      <c r="C59">
        <v>62</v>
      </c>
      <c r="D59">
        <v>66</v>
      </c>
      <c r="E59">
        <v>69</v>
      </c>
      <c r="F59">
        <v>81</v>
      </c>
      <c r="G59" s="9">
        <v>9.8379629629629685E-3</v>
      </c>
      <c r="I59">
        <v>72</v>
      </c>
      <c r="J59">
        <v>74</v>
      </c>
      <c r="K59">
        <v>77</v>
      </c>
      <c r="L59" s="13">
        <f t="shared" si="1"/>
        <v>9.837962962962972E-3</v>
      </c>
    </row>
    <row r="60" spans="1:12" x14ac:dyDescent="0.25">
      <c r="A60" s="9">
        <v>9.9537037037037111E-3</v>
      </c>
      <c r="C60">
        <v>61</v>
      </c>
      <c r="D60">
        <v>65</v>
      </c>
      <c r="E60">
        <v>68</v>
      </c>
      <c r="F60">
        <v>80</v>
      </c>
      <c r="G60" s="9">
        <v>9.9537037037037111E-3</v>
      </c>
      <c r="I60">
        <v>71</v>
      </c>
      <c r="J60">
        <v>73</v>
      </c>
      <c r="K60">
        <v>76</v>
      </c>
      <c r="L60" s="13">
        <f t="shared" si="1"/>
        <v>9.9537037037037129E-3</v>
      </c>
    </row>
    <row r="61" spans="1:12" x14ac:dyDescent="0.25">
      <c r="A61" s="9">
        <v>1.006944444444445E-2</v>
      </c>
      <c r="C61">
        <v>60</v>
      </c>
      <c r="D61">
        <v>64</v>
      </c>
      <c r="E61">
        <v>67</v>
      </c>
      <c r="F61">
        <v>79</v>
      </c>
      <c r="G61" s="9">
        <v>1.006944444444445E-2</v>
      </c>
      <c r="I61">
        <v>70</v>
      </c>
      <c r="J61">
        <v>72</v>
      </c>
      <c r="K61">
        <v>75</v>
      </c>
      <c r="L61" s="13">
        <f t="shared" si="1"/>
        <v>1.0069444444444454E-2</v>
      </c>
    </row>
    <row r="62" spans="1:12" x14ac:dyDescent="0.25">
      <c r="A62" s="9">
        <v>1.0185185185185193E-2</v>
      </c>
      <c r="C62">
        <v>59</v>
      </c>
      <c r="D62">
        <v>63</v>
      </c>
      <c r="E62">
        <v>66</v>
      </c>
      <c r="F62">
        <v>78</v>
      </c>
      <c r="G62" s="9">
        <v>1.0185185185185193E-2</v>
      </c>
      <c r="I62">
        <v>69</v>
      </c>
      <c r="J62">
        <v>71</v>
      </c>
      <c r="K62">
        <v>74</v>
      </c>
      <c r="L62" s="13">
        <f t="shared" si="1"/>
        <v>1.0185185185185195E-2</v>
      </c>
    </row>
    <row r="63" spans="1:12" x14ac:dyDescent="0.25">
      <c r="A63" s="9">
        <v>1.0300925925925932E-2</v>
      </c>
      <c r="C63">
        <v>58</v>
      </c>
      <c r="D63">
        <v>62</v>
      </c>
      <c r="E63">
        <v>65</v>
      </c>
      <c r="F63">
        <v>77</v>
      </c>
      <c r="G63" s="9">
        <v>1.0300925925925932E-2</v>
      </c>
      <c r="I63">
        <v>68</v>
      </c>
      <c r="J63">
        <v>70</v>
      </c>
      <c r="K63">
        <v>73</v>
      </c>
      <c r="L63" s="13">
        <f t="shared" si="1"/>
        <v>1.0300925925925936E-2</v>
      </c>
    </row>
    <row r="64" spans="1:12" x14ac:dyDescent="0.25">
      <c r="A64" s="9">
        <v>1.0416666666666675E-2</v>
      </c>
      <c r="C64">
        <v>57</v>
      </c>
      <c r="D64">
        <v>61</v>
      </c>
      <c r="E64">
        <v>64</v>
      </c>
      <c r="F64">
        <v>76</v>
      </c>
      <c r="G64" s="9">
        <v>1.0416666666666675E-2</v>
      </c>
      <c r="I64">
        <v>67</v>
      </c>
      <c r="J64">
        <v>69</v>
      </c>
      <c r="K64">
        <v>72</v>
      </c>
      <c r="L64" s="13">
        <f t="shared" si="1"/>
        <v>1.0416666666666676E-2</v>
      </c>
    </row>
    <row r="65" spans="1:12" x14ac:dyDescent="0.25">
      <c r="A65" s="9">
        <v>1.0532407407407414E-2</v>
      </c>
      <c r="C65">
        <v>56</v>
      </c>
      <c r="D65">
        <v>60</v>
      </c>
      <c r="E65">
        <v>63</v>
      </c>
      <c r="F65">
        <v>75</v>
      </c>
      <c r="G65" s="9">
        <v>1.0532407407407414E-2</v>
      </c>
      <c r="I65">
        <v>66</v>
      </c>
      <c r="J65">
        <v>68</v>
      </c>
      <c r="K65">
        <v>71</v>
      </c>
      <c r="L65" s="13">
        <f t="shared" si="1"/>
        <v>1.0532407407407417E-2</v>
      </c>
    </row>
    <row r="66" spans="1:12" x14ac:dyDescent="0.25">
      <c r="A66" s="9">
        <v>1.0648148148148157E-2</v>
      </c>
      <c r="C66">
        <v>55</v>
      </c>
      <c r="D66">
        <v>59</v>
      </c>
      <c r="E66">
        <v>62</v>
      </c>
      <c r="F66">
        <v>74</v>
      </c>
      <c r="G66" s="9">
        <v>1.0648148148148157E-2</v>
      </c>
      <c r="I66">
        <v>65</v>
      </c>
      <c r="J66">
        <v>67</v>
      </c>
      <c r="K66">
        <v>70</v>
      </c>
      <c r="L66" s="13">
        <f t="shared" ref="L66:L97" si="2">L65+10*1/86400</f>
        <v>1.0648148148148158E-2</v>
      </c>
    </row>
    <row r="67" spans="1:12" x14ac:dyDescent="0.25">
      <c r="A67" s="9">
        <v>1.0763888888888896E-2</v>
      </c>
      <c r="C67">
        <v>54</v>
      </c>
      <c r="D67">
        <v>58</v>
      </c>
      <c r="E67">
        <v>61</v>
      </c>
      <c r="F67">
        <v>73</v>
      </c>
      <c r="G67" s="9">
        <v>1.0763888888888896E-2</v>
      </c>
      <c r="I67">
        <v>64</v>
      </c>
      <c r="J67">
        <v>66</v>
      </c>
      <c r="K67">
        <v>69</v>
      </c>
      <c r="L67" s="13">
        <f t="shared" si="2"/>
        <v>1.0763888888888899E-2</v>
      </c>
    </row>
    <row r="68" spans="1:12" x14ac:dyDescent="0.25">
      <c r="A68" s="9">
        <v>1.0879629629629638E-2</v>
      </c>
      <c r="C68">
        <v>53</v>
      </c>
      <c r="D68">
        <v>57</v>
      </c>
      <c r="E68">
        <v>60</v>
      </c>
      <c r="F68">
        <v>72</v>
      </c>
      <c r="G68" s="9">
        <v>1.0879629629629638E-2</v>
      </c>
      <c r="I68">
        <v>63</v>
      </c>
      <c r="J68">
        <v>65</v>
      </c>
      <c r="K68">
        <v>68</v>
      </c>
      <c r="L68" s="13">
        <f t="shared" si="2"/>
        <v>1.087962962962964E-2</v>
      </c>
    </row>
    <row r="69" spans="1:12" x14ac:dyDescent="0.25">
      <c r="A69" s="9">
        <v>1.0995370370370378E-2</v>
      </c>
      <c r="C69">
        <v>52</v>
      </c>
      <c r="D69">
        <v>56</v>
      </c>
      <c r="E69">
        <v>59</v>
      </c>
      <c r="F69">
        <v>71</v>
      </c>
      <c r="G69" s="9">
        <v>1.0995370370370378E-2</v>
      </c>
      <c r="I69">
        <v>62</v>
      </c>
      <c r="J69">
        <v>64</v>
      </c>
      <c r="K69">
        <v>67</v>
      </c>
      <c r="L69" s="13">
        <f t="shared" si="2"/>
        <v>1.0995370370370381E-2</v>
      </c>
    </row>
    <row r="70" spans="1:12" x14ac:dyDescent="0.25">
      <c r="A70" s="9">
        <v>1.111111111111112E-2</v>
      </c>
      <c r="C70">
        <v>51</v>
      </c>
      <c r="D70">
        <v>55</v>
      </c>
      <c r="E70">
        <v>58</v>
      </c>
      <c r="F70">
        <v>70</v>
      </c>
      <c r="G70" s="9">
        <v>1.111111111111112E-2</v>
      </c>
      <c r="I70">
        <v>61</v>
      </c>
      <c r="J70">
        <v>63</v>
      </c>
      <c r="K70">
        <v>66</v>
      </c>
      <c r="L70" s="13">
        <f t="shared" si="2"/>
        <v>1.1111111111111122E-2</v>
      </c>
    </row>
    <row r="71" spans="1:12" x14ac:dyDescent="0.25">
      <c r="A71" s="9">
        <v>1.1226851851851859E-2</v>
      </c>
      <c r="C71">
        <v>50</v>
      </c>
      <c r="D71">
        <v>54</v>
      </c>
      <c r="E71">
        <v>57</v>
      </c>
      <c r="F71">
        <v>69</v>
      </c>
      <c r="G71" s="9">
        <v>1.1226851851851859E-2</v>
      </c>
      <c r="I71">
        <v>60</v>
      </c>
      <c r="J71">
        <v>62</v>
      </c>
      <c r="K71">
        <v>65</v>
      </c>
      <c r="L71" s="13">
        <f t="shared" si="2"/>
        <v>1.1226851851851863E-2</v>
      </c>
    </row>
    <row r="72" spans="1:12" x14ac:dyDescent="0.25">
      <c r="A72" s="9">
        <v>1.1342592592592602E-2</v>
      </c>
      <c r="C72">
        <v>49</v>
      </c>
      <c r="D72">
        <v>53</v>
      </c>
      <c r="E72">
        <v>56</v>
      </c>
      <c r="F72">
        <v>68</v>
      </c>
      <c r="G72" s="9">
        <v>1.1342592592592602E-2</v>
      </c>
      <c r="I72">
        <v>59</v>
      </c>
      <c r="J72">
        <v>61</v>
      </c>
      <c r="K72">
        <v>64</v>
      </c>
      <c r="L72" s="13">
        <f t="shared" si="2"/>
        <v>1.1342592592592604E-2</v>
      </c>
    </row>
    <row r="73" spans="1:12" x14ac:dyDescent="0.25">
      <c r="A73" s="9">
        <v>1.1458333333333341E-2</v>
      </c>
      <c r="C73">
        <v>48</v>
      </c>
      <c r="D73">
        <v>52</v>
      </c>
      <c r="E73">
        <v>55</v>
      </c>
      <c r="F73">
        <v>67</v>
      </c>
      <c r="G73" s="9">
        <v>1.1458333333333341E-2</v>
      </c>
      <c r="I73">
        <v>58</v>
      </c>
      <c r="J73">
        <v>60</v>
      </c>
      <c r="K73">
        <v>63</v>
      </c>
      <c r="L73" s="13">
        <f t="shared" si="2"/>
        <v>1.1458333333333345E-2</v>
      </c>
    </row>
    <row r="74" spans="1:12" x14ac:dyDescent="0.25">
      <c r="A74" s="9">
        <v>1.1574074074074084E-2</v>
      </c>
      <c r="C74">
        <v>47</v>
      </c>
      <c r="D74">
        <v>51</v>
      </c>
      <c r="E74">
        <v>54</v>
      </c>
      <c r="F74">
        <v>66</v>
      </c>
      <c r="G74" s="9">
        <v>1.1574074074074084E-2</v>
      </c>
      <c r="I74">
        <v>57</v>
      </c>
      <c r="J74">
        <v>59</v>
      </c>
      <c r="K74">
        <v>62</v>
      </c>
      <c r="L74" s="13">
        <f t="shared" si="2"/>
        <v>1.1574074074074086E-2</v>
      </c>
    </row>
    <row r="75" spans="1:12" x14ac:dyDescent="0.25">
      <c r="A75" s="9">
        <v>1.1689814814814823E-2</v>
      </c>
      <c r="C75">
        <v>46</v>
      </c>
      <c r="D75">
        <v>50</v>
      </c>
      <c r="E75">
        <v>53</v>
      </c>
      <c r="F75">
        <v>65</v>
      </c>
      <c r="G75" s="9">
        <v>1.1689814814814823E-2</v>
      </c>
      <c r="I75">
        <v>56</v>
      </c>
      <c r="J75">
        <v>58</v>
      </c>
      <c r="K75">
        <v>61</v>
      </c>
      <c r="L75" s="13">
        <f t="shared" si="2"/>
        <v>1.1689814814814826E-2</v>
      </c>
    </row>
    <row r="76" spans="1:12" x14ac:dyDescent="0.25">
      <c r="A76" s="9">
        <v>1.1805555555555566E-2</v>
      </c>
      <c r="C76">
        <v>45</v>
      </c>
      <c r="D76">
        <v>49</v>
      </c>
      <c r="E76">
        <v>52</v>
      </c>
      <c r="F76">
        <v>64</v>
      </c>
      <c r="G76" s="9">
        <v>1.1805555555555566E-2</v>
      </c>
      <c r="I76">
        <v>55</v>
      </c>
      <c r="J76">
        <v>57</v>
      </c>
      <c r="K76">
        <v>60</v>
      </c>
      <c r="L76" s="13">
        <f t="shared" si="2"/>
        <v>1.1805555555555567E-2</v>
      </c>
    </row>
    <row r="77" spans="1:12" x14ac:dyDescent="0.25">
      <c r="A77" s="9">
        <v>1.1921296296296305E-2</v>
      </c>
      <c r="C77">
        <v>44</v>
      </c>
      <c r="D77">
        <v>48</v>
      </c>
      <c r="E77">
        <v>51</v>
      </c>
      <c r="F77">
        <v>63</v>
      </c>
      <c r="G77" s="9">
        <v>1.1921296296296305E-2</v>
      </c>
      <c r="I77">
        <v>54</v>
      </c>
      <c r="J77">
        <v>56</v>
      </c>
      <c r="K77">
        <v>59</v>
      </c>
      <c r="L77" s="13">
        <f t="shared" si="2"/>
        <v>1.1921296296296308E-2</v>
      </c>
    </row>
    <row r="78" spans="1:12" x14ac:dyDescent="0.25">
      <c r="A78" s="9">
        <v>1.2037037037037047E-2</v>
      </c>
      <c r="C78">
        <v>43</v>
      </c>
      <c r="D78">
        <v>47</v>
      </c>
      <c r="E78">
        <v>50</v>
      </c>
      <c r="F78">
        <v>62</v>
      </c>
      <c r="G78" s="9">
        <v>1.2037037037037047E-2</v>
      </c>
      <c r="I78">
        <v>53</v>
      </c>
      <c r="J78">
        <v>55</v>
      </c>
      <c r="K78">
        <v>58</v>
      </c>
      <c r="L78" s="13">
        <f t="shared" si="2"/>
        <v>1.2037037037037049E-2</v>
      </c>
    </row>
    <row r="79" spans="1:12" x14ac:dyDescent="0.25">
      <c r="A79" s="9">
        <v>1.2152777777777787E-2</v>
      </c>
      <c r="C79">
        <v>42</v>
      </c>
      <c r="D79">
        <v>46</v>
      </c>
      <c r="E79">
        <v>49</v>
      </c>
      <c r="F79">
        <v>61</v>
      </c>
      <c r="G79" s="9">
        <v>1.2152777777777787E-2</v>
      </c>
      <c r="I79">
        <v>52</v>
      </c>
      <c r="J79">
        <v>54</v>
      </c>
      <c r="K79">
        <v>57</v>
      </c>
      <c r="L79" s="13">
        <f t="shared" si="2"/>
        <v>1.215277777777779E-2</v>
      </c>
    </row>
    <row r="80" spans="1:12" x14ac:dyDescent="0.25">
      <c r="A80" s="9">
        <v>1.2268518518518529E-2</v>
      </c>
      <c r="C80">
        <v>41</v>
      </c>
      <c r="D80">
        <v>45</v>
      </c>
      <c r="E80">
        <v>48</v>
      </c>
      <c r="F80">
        <v>60</v>
      </c>
      <c r="G80" s="9">
        <v>1.2268518518518529E-2</v>
      </c>
      <c r="I80">
        <v>51</v>
      </c>
      <c r="J80">
        <v>53</v>
      </c>
      <c r="K80">
        <v>56</v>
      </c>
      <c r="L80" s="13">
        <f t="shared" si="2"/>
        <v>1.2268518518518531E-2</v>
      </c>
    </row>
    <row r="81" spans="1:12" x14ac:dyDescent="0.25">
      <c r="A81" s="9">
        <v>1.2384259259259268E-2</v>
      </c>
      <c r="C81">
        <v>40</v>
      </c>
      <c r="D81">
        <v>44</v>
      </c>
      <c r="E81">
        <v>47</v>
      </c>
      <c r="F81">
        <v>59</v>
      </c>
      <c r="G81" s="9">
        <v>1.2384259259259268E-2</v>
      </c>
      <c r="I81">
        <v>50</v>
      </c>
      <c r="J81">
        <v>52</v>
      </c>
      <c r="K81">
        <v>55</v>
      </c>
      <c r="L81" s="13">
        <f t="shared" si="2"/>
        <v>1.2384259259259272E-2</v>
      </c>
    </row>
    <row r="82" spans="1:12" x14ac:dyDescent="0.25">
      <c r="A82" s="9">
        <v>1.2500000000000011E-2</v>
      </c>
      <c r="C82">
        <v>39</v>
      </c>
      <c r="D82">
        <v>43</v>
      </c>
      <c r="E82">
        <v>46</v>
      </c>
      <c r="F82">
        <v>58</v>
      </c>
      <c r="G82" s="9">
        <v>1.2500000000000011E-2</v>
      </c>
      <c r="I82">
        <v>49</v>
      </c>
      <c r="J82">
        <v>51</v>
      </c>
      <c r="K82">
        <v>54</v>
      </c>
      <c r="L82" s="13">
        <f t="shared" si="2"/>
        <v>1.2500000000000013E-2</v>
      </c>
    </row>
    <row r="83" spans="1:12" x14ac:dyDescent="0.25">
      <c r="A83" s="9">
        <v>1.261574074074075E-2</v>
      </c>
      <c r="C83">
        <v>38</v>
      </c>
      <c r="D83">
        <v>42</v>
      </c>
      <c r="E83">
        <v>45</v>
      </c>
      <c r="F83">
        <v>57</v>
      </c>
      <c r="G83" s="9">
        <v>1.261574074074075E-2</v>
      </c>
      <c r="I83">
        <v>48</v>
      </c>
      <c r="J83">
        <v>50</v>
      </c>
      <c r="K83">
        <v>53</v>
      </c>
      <c r="L83" s="13">
        <f t="shared" si="2"/>
        <v>1.2615740740740754E-2</v>
      </c>
    </row>
    <row r="84" spans="1:12" x14ac:dyDescent="0.25">
      <c r="A84" s="9">
        <v>1.2731481481481493E-2</v>
      </c>
      <c r="C84">
        <v>37</v>
      </c>
      <c r="D84">
        <v>41</v>
      </c>
      <c r="E84">
        <v>44</v>
      </c>
      <c r="F84">
        <v>56</v>
      </c>
      <c r="G84" s="9">
        <v>1.2731481481481493E-2</v>
      </c>
      <c r="I84">
        <v>47</v>
      </c>
      <c r="J84">
        <v>49</v>
      </c>
      <c r="K84">
        <v>52</v>
      </c>
      <c r="L84" s="13">
        <f t="shared" si="2"/>
        <v>1.2731481481481495E-2</v>
      </c>
    </row>
    <row r="85" spans="1:12" x14ac:dyDescent="0.25">
      <c r="A85" s="9">
        <v>1.2847222222222232E-2</v>
      </c>
      <c r="C85">
        <v>36</v>
      </c>
      <c r="D85">
        <v>40</v>
      </c>
      <c r="E85">
        <v>43</v>
      </c>
      <c r="F85">
        <v>55</v>
      </c>
      <c r="G85" s="9">
        <v>1.2847222222222232E-2</v>
      </c>
      <c r="I85">
        <v>46</v>
      </c>
      <c r="J85">
        <v>48</v>
      </c>
      <c r="K85">
        <v>51</v>
      </c>
      <c r="L85" s="13">
        <f t="shared" si="2"/>
        <v>1.2847222222222236E-2</v>
      </c>
    </row>
    <row r="86" spans="1:12" x14ac:dyDescent="0.25">
      <c r="A86" s="9">
        <v>1.2962962962962975E-2</v>
      </c>
      <c r="C86">
        <v>35</v>
      </c>
      <c r="D86">
        <v>39</v>
      </c>
      <c r="E86">
        <v>42</v>
      </c>
      <c r="F86">
        <v>54</v>
      </c>
      <c r="G86" s="9">
        <v>1.2962962962962975E-2</v>
      </c>
      <c r="I86">
        <v>45</v>
      </c>
      <c r="J86">
        <v>47</v>
      </c>
      <c r="K86">
        <v>50</v>
      </c>
      <c r="L86" s="13">
        <f t="shared" si="2"/>
        <v>1.2962962962962976E-2</v>
      </c>
    </row>
    <row r="87" spans="1:12" x14ac:dyDescent="0.25">
      <c r="A87" s="9">
        <v>1.3078703703703714E-2</v>
      </c>
      <c r="C87">
        <v>34</v>
      </c>
      <c r="D87">
        <v>38</v>
      </c>
      <c r="E87">
        <v>41</v>
      </c>
      <c r="F87">
        <v>53</v>
      </c>
      <c r="G87" s="9">
        <v>1.3078703703703714E-2</v>
      </c>
      <c r="I87">
        <v>44</v>
      </c>
      <c r="J87">
        <v>46</v>
      </c>
      <c r="K87">
        <v>49</v>
      </c>
      <c r="L87" s="13">
        <f t="shared" si="2"/>
        <v>1.3078703703703717E-2</v>
      </c>
    </row>
    <row r="88" spans="1:12" x14ac:dyDescent="0.25">
      <c r="A88" s="9">
        <v>1.3194444444444457E-2</v>
      </c>
      <c r="C88">
        <v>33</v>
      </c>
      <c r="D88">
        <v>37</v>
      </c>
      <c r="E88">
        <v>40</v>
      </c>
      <c r="F88">
        <v>52</v>
      </c>
      <c r="G88" s="9">
        <v>1.3194444444444457E-2</v>
      </c>
      <c r="I88">
        <v>43</v>
      </c>
      <c r="J88">
        <v>45</v>
      </c>
      <c r="K88">
        <v>48</v>
      </c>
      <c r="L88" s="13">
        <f t="shared" si="2"/>
        <v>1.3194444444444458E-2</v>
      </c>
    </row>
    <row r="89" spans="1:12" x14ac:dyDescent="0.25">
      <c r="A89" s="9">
        <v>1.3310185185185196E-2</v>
      </c>
      <c r="C89">
        <v>32</v>
      </c>
      <c r="D89">
        <v>36</v>
      </c>
      <c r="E89">
        <v>39</v>
      </c>
      <c r="F89">
        <v>51</v>
      </c>
      <c r="G89" s="9">
        <v>1.3310185185185196E-2</v>
      </c>
      <c r="I89">
        <v>42</v>
      </c>
      <c r="J89">
        <v>44</v>
      </c>
      <c r="K89">
        <v>47</v>
      </c>
      <c r="L89" s="13">
        <f t="shared" si="2"/>
        <v>1.3310185185185199E-2</v>
      </c>
    </row>
    <row r="90" spans="1:12" x14ac:dyDescent="0.25">
      <c r="A90" s="9">
        <v>1.3425925925925938E-2</v>
      </c>
      <c r="C90">
        <v>31</v>
      </c>
      <c r="D90">
        <v>35</v>
      </c>
      <c r="E90">
        <v>38</v>
      </c>
      <c r="F90">
        <v>50</v>
      </c>
      <c r="G90" s="9">
        <v>1.3425925925925938E-2</v>
      </c>
      <c r="I90">
        <v>41</v>
      </c>
      <c r="J90">
        <v>43</v>
      </c>
      <c r="K90">
        <v>46</v>
      </c>
      <c r="L90" s="13">
        <f t="shared" si="2"/>
        <v>1.342592592592594E-2</v>
      </c>
    </row>
    <row r="91" spans="1:12" x14ac:dyDescent="0.25">
      <c r="A91" s="9">
        <v>1.3541666666666678E-2</v>
      </c>
      <c r="C91">
        <v>30</v>
      </c>
      <c r="D91">
        <v>34</v>
      </c>
      <c r="E91">
        <v>37</v>
      </c>
      <c r="F91">
        <v>49</v>
      </c>
      <c r="G91" s="9">
        <v>1.3541666666666678E-2</v>
      </c>
      <c r="I91">
        <v>40</v>
      </c>
      <c r="J91">
        <v>42</v>
      </c>
      <c r="K91">
        <v>45</v>
      </c>
      <c r="L91" s="13">
        <f t="shared" si="2"/>
        <v>1.3541666666666681E-2</v>
      </c>
    </row>
    <row r="92" spans="1:12" x14ac:dyDescent="0.25">
      <c r="A92" s="9">
        <v>1.365740740740742E-2</v>
      </c>
      <c r="C92">
        <v>29</v>
      </c>
      <c r="D92">
        <v>33</v>
      </c>
      <c r="E92">
        <v>36</v>
      </c>
      <c r="F92">
        <v>48</v>
      </c>
      <c r="G92" s="9">
        <v>1.365740740740742E-2</v>
      </c>
      <c r="I92">
        <v>39</v>
      </c>
      <c r="J92">
        <v>41</v>
      </c>
      <c r="K92">
        <v>44</v>
      </c>
      <c r="L92" s="13">
        <f t="shared" si="2"/>
        <v>1.3657407407407422E-2</v>
      </c>
    </row>
    <row r="93" spans="1:12" x14ac:dyDescent="0.25">
      <c r="A93" s="9">
        <v>1.3773148148148159E-2</v>
      </c>
      <c r="C93">
        <v>28</v>
      </c>
      <c r="D93">
        <v>32</v>
      </c>
      <c r="E93">
        <v>35</v>
      </c>
      <c r="F93">
        <v>47</v>
      </c>
      <c r="G93" s="9">
        <v>1.3773148148148159E-2</v>
      </c>
      <c r="I93">
        <v>38</v>
      </c>
      <c r="J93">
        <v>40</v>
      </c>
      <c r="K93">
        <v>43</v>
      </c>
      <c r="L93" s="13">
        <f t="shared" si="2"/>
        <v>1.3773148148148163E-2</v>
      </c>
    </row>
    <row r="94" spans="1:12" x14ac:dyDescent="0.25">
      <c r="A94" s="9">
        <v>1.3888888888888902E-2</v>
      </c>
      <c r="C94">
        <v>27</v>
      </c>
      <c r="D94">
        <v>31</v>
      </c>
      <c r="E94">
        <v>34</v>
      </c>
      <c r="F94">
        <v>46</v>
      </c>
      <c r="G94" s="9">
        <v>1.3888888888888902E-2</v>
      </c>
      <c r="I94">
        <v>37</v>
      </c>
      <c r="J94">
        <v>39</v>
      </c>
      <c r="K94">
        <v>42</v>
      </c>
      <c r="L94" s="13">
        <f t="shared" si="2"/>
        <v>1.3888888888888904E-2</v>
      </c>
    </row>
    <row r="95" spans="1:12" x14ac:dyDescent="0.25">
      <c r="A95" s="9">
        <v>1.4004629629629641E-2</v>
      </c>
      <c r="C95">
        <v>26</v>
      </c>
      <c r="D95">
        <v>30</v>
      </c>
      <c r="E95">
        <v>33</v>
      </c>
      <c r="F95">
        <v>45</v>
      </c>
      <c r="G95" s="9">
        <v>1.4004629629629641E-2</v>
      </c>
      <c r="I95">
        <v>36</v>
      </c>
      <c r="J95">
        <v>38</v>
      </c>
      <c r="K95">
        <v>41</v>
      </c>
      <c r="L95" s="13">
        <f t="shared" si="2"/>
        <v>1.4004629629629645E-2</v>
      </c>
    </row>
    <row r="96" spans="1:12" x14ac:dyDescent="0.25">
      <c r="A96" s="9">
        <v>1.4120370370370384E-2</v>
      </c>
      <c r="C96">
        <v>25</v>
      </c>
      <c r="D96">
        <v>29</v>
      </c>
      <c r="E96">
        <v>32</v>
      </c>
      <c r="F96">
        <v>44</v>
      </c>
      <c r="G96" s="9">
        <v>1.4120370370370384E-2</v>
      </c>
      <c r="I96">
        <v>35</v>
      </c>
      <c r="J96">
        <v>37</v>
      </c>
      <c r="K96">
        <v>40</v>
      </c>
      <c r="L96" s="13">
        <f t="shared" si="2"/>
        <v>1.4120370370370386E-2</v>
      </c>
    </row>
    <row r="97" spans="1:12" x14ac:dyDescent="0.25">
      <c r="A97" s="9">
        <v>1.4236111111111123E-2</v>
      </c>
      <c r="C97">
        <v>24</v>
      </c>
      <c r="D97">
        <v>28</v>
      </c>
      <c r="E97">
        <v>31</v>
      </c>
      <c r="F97">
        <v>43</v>
      </c>
      <c r="G97" s="9">
        <v>1.4236111111111123E-2</v>
      </c>
      <c r="I97">
        <v>34</v>
      </c>
      <c r="J97">
        <v>36</v>
      </c>
      <c r="K97">
        <v>39</v>
      </c>
      <c r="L97" s="13">
        <f t="shared" si="2"/>
        <v>1.4236111111111126E-2</v>
      </c>
    </row>
    <row r="98" spans="1:12" x14ac:dyDescent="0.25">
      <c r="A98" s="9">
        <v>1.4351851851851866E-2</v>
      </c>
      <c r="C98">
        <v>23</v>
      </c>
      <c r="D98">
        <v>27</v>
      </c>
      <c r="E98">
        <v>30</v>
      </c>
      <c r="F98">
        <v>42</v>
      </c>
      <c r="G98" s="9">
        <v>1.4351851851851866E-2</v>
      </c>
      <c r="I98">
        <v>33</v>
      </c>
      <c r="J98">
        <v>35</v>
      </c>
      <c r="K98">
        <v>38</v>
      </c>
      <c r="L98" s="13">
        <f t="shared" ref="L98:L129" si="3">L97+10*1/86400</f>
        <v>1.4351851851851867E-2</v>
      </c>
    </row>
    <row r="99" spans="1:12" x14ac:dyDescent="0.25">
      <c r="A99" s="9">
        <v>1.4467592592592605E-2</v>
      </c>
      <c r="C99">
        <v>22</v>
      </c>
      <c r="D99">
        <v>26</v>
      </c>
      <c r="E99">
        <v>29</v>
      </c>
      <c r="F99">
        <v>41</v>
      </c>
      <c r="G99" s="9">
        <v>1.4467592592592605E-2</v>
      </c>
      <c r="I99">
        <v>32</v>
      </c>
      <c r="J99">
        <v>34</v>
      </c>
      <c r="K99">
        <v>37</v>
      </c>
      <c r="L99" s="13">
        <f t="shared" si="3"/>
        <v>1.4467592592592608E-2</v>
      </c>
    </row>
    <row r="100" spans="1:12" x14ac:dyDescent="0.25">
      <c r="A100" s="9">
        <v>1.4583333333333347E-2</v>
      </c>
      <c r="C100">
        <v>21</v>
      </c>
      <c r="D100">
        <v>25</v>
      </c>
      <c r="E100">
        <v>28</v>
      </c>
      <c r="F100">
        <v>40</v>
      </c>
      <c r="G100" s="9">
        <v>1.4583333333333347E-2</v>
      </c>
      <c r="I100">
        <v>31</v>
      </c>
      <c r="J100">
        <v>33</v>
      </c>
      <c r="K100">
        <v>36</v>
      </c>
      <c r="L100" s="13">
        <f t="shared" si="3"/>
        <v>1.4583333333333349E-2</v>
      </c>
    </row>
    <row r="101" spans="1:12" x14ac:dyDescent="0.25">
      <c r="A101" s="9">
        <v>1.4699074074074087E-2</v>
      </c>
      <c r="C101">
        <v>20</v>
      </c>
      <c r="D101">
        <v>24</v>
      </c>
      <c r="E101">
        <v>27</v>
      </c>
      <c r="F101">
        <v>39</v>
      </c>
      <c r="G101" s="9">
        <v>1.4699074074074087E-2</v>
      </c>
      <c r="I101">
        <v>30</v>
      </c>
      <c r="J101">
        <v>32</v>
      </c>
      <c r="K101">
        <v>35</v>
      </c>
      <c r="L101" s="13">
        <f t="shared" si="3"/>
        <v>1.469907407407409E-2</v>
      </c>
    </row>
    <row r="102" spans="1:12" x14ac:dyDescent="0.25">
      <c r="A102" s="9">
        <v>1.4814814814814829E-2</v>
      </c>
      <c r="C102">
        <v>19</v>
      </c>
      <c r="D102">
        <v>23</v>
      </c>
      <c r="E102">
        <v>26</v>
      </c>
      <c r="F102">
        <v>38</v>
      </c>
      <c r="G102" s="9">
        <v>1.4814814814814829E-2</v>
      </c>
      <c r="I102">
        <v>29</v>
      </c>
      <c r="J102">
        <v>31</v>
      </c>
      <c r="K102">
        <v>34</v>
      </c>
      <c r="L102" s="13">
        <f t="shared" si="3"/>
        <v>1.4814814814814831E-2</v>
      </c>
    </row>
    <row r="103" spans="1:12" x14ac:dyDescent="0.25">
      <c r="A103" s="9">
        <v>1.4930555555555568E-2</v>
      </c>
      <c r="C103">
        <v>18</v>
      </c>
      <c r="D103">
        <v>22</v>
      </c>
      <c r="E103">
        <v>25</v>
      </c>
      <c r="F103">
        <v>37</v>
      </c>
      <c r="G103" s="9">
        <v>1.4930555555555568E-2</v>
      </c>
      <c r="I103">
        <v>28</v>
      </c>
      <c r="J103">
        <v>30</v>
      </c>
      <c r="K103">
        <v>33</v>
      </c>
      <c r="L103" s="13">
        <f t="shared" si="3"/>
        <v>1.4930555555555572E-2</v>
      </c>
    </row>
    <row r="104" spans="1:12" x14ac:dyDescent="0.25">
      <c r="A104" s="9">
        <v>1.5046296296296311E-2</v>
      </c>
      <c r="C104">
        <v>17</v>
      </c>
      <c r="D104">
        <v>21</v>
      </c>
      <c r="E104">
        <v>24</v>
      </c>
      <c r="F104">
        <v>36</v>
      </c>
      <c r="G104" s="9">
        <v>1.5046296296296311E-2</v>
      </c>
      <c r="I104">
        <v>27</v>
      </c>
      <c r="J104">
        <v>29</v>
      </c>
      <c r="K104">
        <v>32</v>
      </c>
      <c r="L104" s="13">
        <f t="shared" si="3"/>
        <v>1.5046296296296313E-2</v>
      </c>
    </row>
    <row r="105" spans="1:12" x14ac:dyDescent="0.25">
      <c r="A105" s="9">
        <v>1.516203703703705E-2</v>
      </c>
      <c r="C105">
        <v>16</v>
      </c>
      <c r="D105">
        <v>20</v>
      </c>
      <c r="E105">
        <v>23</v>
      </c>
      <c r="F105">
        <v>35</v>
      </c>
      <c r="G105" s="9">
        <v>1.516203703703705E-2</v>
      </c>
      <c r="I105">
        <v>26</v>
      </c>
      <c r="J105">
        <v>28</v>
      </c>
      <c r="K105">
        <v>31</v>
      </c>
      <c r="L105" s="13">
        <f t="shared" si="3"/>
        <v>1.5162037037037054E-2</v>
      </c>
    </row>
    <row r="106" spans="1:12" x14ac:dyDescent="0.25">
      <c r="A106" s="9">
        <v>1.5277777777777793E-2</v>
      </c>
      <c r="C106">
        <v>15</v>
      </c>
      <c r="D106">
        <v>19</v>
      </c>
      <c r="E106">
        <v>22</v>
      </c>
      <c r="F106">
        <v>34</v>
      </c>
      <c r="G106" s="9">
        <v>1.5277777777777793E-2</v>
      </c>
      <c r="I106">
        <v>25</v>
      </c>
      <c r="J106">
        <v>27</v>
      </c>
      <c r="K106">
        <v>30</v>
      </c>
      <c r="L106" s="13">
        <f t="shared" si="3"/>
        <v>1.5277777777777795E-2</v>
      </c>
    </row>
    <row r="107" spans="1:12" x14ac:dyDescent="0.25">
      <c r="A107" s="9">
        <v>1.5393518518518532E-2</v>
      </c>
      <c r="C107">
        <v>14</v>
      </c>
      <c r="D107">
        <v>18</v>
      </c>
      <c r="E107">
        <v>21</v>
      </c>
      <c r="F107">
        <v>33</v>
      </c>
      <c r="G107" s="9">
        <v>1.5393518518518532E-2</v>
      </c>
      <c r="I107">
        <v>24</v>
      </c>
      <c r="J107">
        <v>26</v>
      </c>
      <c r="K107">
        <v>29</v>
      </c>
      <c r="L107" s="13">
        <f t="shared" si="3"/>
        <v>1.5393518518518536E-2</v>
      </c>
    </row>
    <row r="108" spans="1:12" x14ac:dyDescent="0.25">
      <c r="A108" s="9">
        <v>1.5509259259259275E-2</v>
      </c>
      <c r="C108">
        <v>13</v>
      </c>
      <c r="D108">
        <v>17</v>
      </c>
      <c r="E108">
        <v>20</v>
      </c>
      <c r="F108">
        <v>32</v>
      </c>
      <c r="G108" s="9">
        <v>1.5509259259259275E-2</v>
      </c>
      <c r="I108">
        <v>23</v>
      </c>
      <c r="J108">
        <v>25</v>
      </c>
      <c r="K108">
        <v>28</v>
      </c>
      <c r="L108" s="13">
        <f t="shared" si="3"/>
        <v>1.5509259259259276E-2</v>
      </c>
    </row>
    <row r="109" spans="1:12" x14ac:dyDescent="0.25">
      <c r="A109" s="9">
        <v>1.5625000000000014E-2</v>
      </c>
      <c r="C109">
        <v>12</v>
      </c>
      <c r="D109">
        <v>16</v>
      </c>
      <c r="E109">
        <v>19</v>
      </c>
      <c r="F109">
        <v>31</v>
      </c>
      <c r="G109" s="9">
        <v>1.5625000000000014E-2</v>
      </c>
      <c r="I109">
        <v>22</v>
      </c>
      <c r="J109">
        <v>24</v>
      </c>
      <c r="K109">
        <v>27</v>
      </c>
      <c r="L109" s="13">
        <f t="shared" si="3"/>
        <v>1.5625000000000017E-2</v>
      </c>
    </row>
    <row r="110" spans="1:12" x14ac:dyDescent="0.25">
      <c r="A110" s="9">
        <v>1.5740740740740757E-2</v>
      </c>
      <c r="C110">
        <v>11</v>
      </c>
      <c r="D110">
        <v>15</v>
      </c>
      <c r="E110">
        <v>18</v>
      </c>
      <c r="F110">
        <v>30</v>
      </c>
      <c r="G110" s="9">
        <v>1.5740740740740757E-2</v>
      </c>
      <c r="I110">
        <v>21</v>
      </c>
      <c r="J110">
        <v>23</v>
      </c>
      <c r="K110">
        <v>26</v>
      </c>
      <c r="L110" s="13">
        <f t="shared" si="3"/>
        <v>1.5740740740740757E-2</v>
      </c>
    </row>
    <row r="111" spans="1:12" x14ac:dyDescent="0.25">
      <c r="A111" s="9">
        <v>1.5856481481481496E-2</v>
      </c>
      <c r="C111">
        <v>10</v>
      </c>
      <c r="D111">
        <v>14</v>
      </c>
      <c r="E111">
        <v>17</v>
      </c>
      <c r="F111">
        <v>29</v>
      </c>
      <c r="G111" s="9">
        <v>1.5856481481481496E-2</v>
      </c>
      <c r="I111">
        <v>20</v>
      </c>
      <c r="J111">
        <v>22</v>
      </c>
      <c r="K111">
        <v>25</v>
      </c>
      <c r="L111" s="13">
        <f t="shared" si="3"/>
        <v>1.5856481481481496E-2</v>
      </c>
    </row>
    <row r="112" spans="1:12" x14ac:dyDescent="0.25">
      <c r="A112" s="9">
        <v>1.5972222222222238E-2</v>
      </c>
      <c r="C112">
        <v>9</v>
      </c>
      <c r="D112">
        <v>13</v>
      </c>
      <c r="E112">
        <v>16</v>
      </c>
      <c r="F112">
        <v>28</v>
      </c>
      <c r="G112" s="9">
        <v>1.5972222222222238E-2</v>
      </c>
      <c r="I112">
        <v>19</v>
      </c>
      <c r="J112">
        <v>21</v>
      </c>
      <c r="K112">
        <v>24</v>
      </c>
      <c r="L112" s="13">
        <f t="shared" si="3"/>
        <v>1.5972222222222235E-2</v>
      </c>
    </row>
    <row r="113" spans="1:12" x14ac:dyDescent="0.25">
      <c r="A113" s="9">
        <v>1.6087962962962978E-2</v>
      </c>
      <c r="C113">
        <v>8</v>
      </c>
      <c r="D113">
        <v>12</v>
      </c>
      <c r="E113">
        <v>15</v>
      </c>
      <c r="F113">
        <v>27</v>
      </c>
      <c r="G113" s="9">
        <v>1.6087962962962978E-2</v>
      </c>
      <c r="I113">
        <v>18</v>
      </c>
      <c r="J113">
        <v>20</v>
      </c>
      <c r="K113">
        <v>23</v>
      </c>
      <c r="L113" s="13">
        <f t="shared" si="3"/>
        <v>1.6087962962962974E-2</v>
      </c>
    </row>
    <row r="114" spans="1:12" x14ac:dyDescent="0.25">
      <c r="A114" s="9">
        <v>1.620370370370372E-2</v>
      </c>
      <c r="C114">
        <v>7</v>
      </c>
      <c r="D114">
        <v>11</v>
      </c>
      <c r="E114">
        <v>14</v>
      </c>
      <c r="F114">
        <v>26</v>
      </c>
      <c r="G114" s="9">
        <v>1.620370370370372E-2</v>
      </c>
      <c r="I114">
        <v>17</v>
      </c>
      <c r="J114">
        <v>19</v>
      </c>
      <c r="K114">
        <v>22</v>
      </c>
      <c r="L114" s="13">
        <f t="shared" si="3"/>
        <v>1.6203703703703713E-2</v>
      </c>
    </row>
    <row r="115" spans="1:12" x14ac:dyDescent="0.25">
      <c r="A115" s="9">
        <v>1.6319444444444459E-2</v>
      </c>
      <c r="C115">
        <v>6</v>
      </c>
      <c r="D115">
        <v>10</v>
      </c>
      <c r="E115">
        <v>13</v>
      </c>
      <c r="F115">
        <v>25</v>
      </c>
      <c r="G115" s="9">
        <v>1.6319444444444459E-2</v>
      </c>
      <c r="I115">
        <v>16</v>
      </c>
      <c r="J115">
        <v>18</v>
      </c>
      <c r="K115">
        <v>21</v>
      </c>
      <c r="L115" s="13">
        <f t="shared" si="3"/>
        <v>1.6319444444444452E-2</v>
      </c>
    </row>
    <row r="116" spans="1:12" x14ac:dyDescent="0.25">
      <c r="A116" s="9">
        <v>1.6435185185185202E-2</v>
      </c>
      <c r="C116">
        <v>5</v>
      </c>
      <c r="D116">
        <v>9</v>
      </c>
      <c r="E116">
        <v>12</v>
      </c>
      <c r="F116">
        <v>24</v>
      </c>
      <c r="G116" s="9">
        <v>1.6435185185185202E-2</v>
      </c>
      <c r="I116">
        <v>15</v>
      </c>
      <c r="J116">
        <v>17</v>
      </c>
      <c r="K116">
        <v>20</v>
      </c>
      <c r="L116" s="13">
        <f t="shared" si="3"/>
        <v>1.6435185185185192E-2</v>
      </c>
    </row>
    <row r="117" spans="1:12" x14ac:dyDescent="0.25">
      <c r="A117" s="9">
        <v>1.6550925925925941E-2</v>
      </c>
      <c r="C117">
        <v>4</v>
      </c>
      <c r="D117">
        <v>8</v>
      </c>
      <c r="E117">
        <v>11</v>
      </c>
      <c r="F117">
        <v>23</v>
      </c>
      <c r="G117" s="9">
        <v>1.6550925925925941E-2</v>
      </c>
      <c r="I117">
        <v>14</v>
      </c>
      <c r="J117">
        <v>16</v>
      </c>
      <c r="K117">
        <v>19</v>
      </c>
      <c r="L117" s="13">
        <f t="shared" si="3"/>
        <v>1.6550925925925931E-2</v>
      </c>
    </row>
    <row r="118" spans="1:12" x14ac:dyDescent="0.25">
      <c r="A118" s="9">
        <v>1.6666666666666684E-2</v>
      </c>
      <c r="C118">
        <v>3</v>
      </c>
      <c r="D118">
        <v>7</v>
      </c>
      <c r="E118">
        <v>10</v>
      </c>
      <c r="F118">
        <v>22</v>
      </c>
      <c r="G118" s="9">
        <v>1.6666666666666684E-2</v>
      </c>
      <c r="I118">
        <v>13</v>
      </c>
      <c r="J118">
        <v>15</v>
      </c>
      <c r="K118">
        <v>18</v>
      </c>
      <c r="L118" s="13">
        <f t="shared" si="3"/>
        <v>1.666666666666667E-2</v>
      </c>
    </row>
    <row r="119" spans="1:12" x14ac:dyDescent="0.25">
      <c r="A119" s="9">
        <v>1.6782407407407423E-2</v>
      </c>
      <c r="C119">
        <v>2</v>
      </c>
      <c r="D119">
        <v>6</v>
      </c>
      <c r="E119">
        <v>9</v>
      </c>
      <c r="F119">
        <v>21</v>
      </c>
      <c r="G119" s="9">
        <v>1.6782407407407423E-2</v>
      </c>
      <c r="I119">
        <v>12</v>
      </c>
      <c r="J119">
        <v>14</v>
      </c>
      <c r="K119">
        <v>17</v>
      </c>
      <c r="L119" s="13">
        <f t="shared" si="3"/>
        <v>1.6782407407407409E-2</v>
      </c>
    </row>
    <row r="120" spans="1:12" x14ac:dyDescent="0.25">
      <c r="A120" s="9">
        <v>1.6898148148148166E-2</v>
      </c>
      <c r="C120">
        <v>1</v>
      </c>
      <c r="D120">
        <v>5</v>
      </c>
      <c r="E120">
        <v>8</v>
      </c>
      <c r="F120">
        <v>20</v>
      </c>
      <c r="G120" s="9">
        <v>1.6898148148148166E-2</v>
      </c>
      <c r="I120">
        <v>11</v>
      </c>
      <c r="J120">
        <v>13</v>
      </c>
      <c r="K120">
        <v>16</v>
      </c>
      <c r="L120" s="13">
        <f t="shared" si="3"/>
        <v>1.6898148148148148E-2</v>
      </c>
    </row>
    <row r="121" spans="1:12" x14ac:dyDescent="0.25">
      <c r="A121" s="9">
        <v>1.7013888888888905E-2</v>
      </c>
      <c r="C121">
        <v>0</v>
      </c>
      <c r="D121">
        <v>4</v>
      </c>
      <c r="E121">
        <v>7</v>
      </c>
      <c r="F121">
        <v>19</v>
      </c>
      <c r="G121" s="9">
        <v>1.7013888888888905E-2</v>
      </c>
      <c r="I121">
        <v>10</v>
      </c>
      <c r="J121">
        <v>12</v>
      </c>
      <c r="K121">
        <v>15</v>
      </c>
      <c r="L121" s="13">
        <f t="shared" si="3"/>
        <v>1.7013888888888887E-2</v>
      </c>
    </row>
    <row r="122" spans="1:12" x14ac:dyDescent="0.25">
      <c r="A122" s="9">
        <v>1.7129629629629647E-2</v>
      </c>
      <c r="C122">
        <v>0</v>
      </c>
      <c r="D122">
        <v>3</v>
      </c>
      <c r="E122">
        <v>6</v>
      </c>
      <c r="F122">
        <v>18</v>
      </c>
      <c r="G122" s="9">
        <v>1.7129629629629647E-2</v>
      </c>
      <c r="I122">
        <v>9</v>
      </c>
      <c r="J122">
        <v>11</v>
      </c>
      <c r="K122">
        <v>14</v>
      </c>
      <c r="L122" s="13">
        <f t="shared" si="3"/>
        <v>1.7129629629629627E-2</v>
      </c>
    </row>
    <row r="123" spans="1:12" x14ac:dyDescent="0.25">
      <c r="A123" s="9">
        <v>1.7245370370370387E-2</v>
      </c>
      <c r="C123">
        <v>0</v>
      </c>
      <c r="D123">
        <v>2</v>
      </c>
      <c r="E123">
        <v>5</v>
      </c>
      <c r="F123">
        <v>17</v>
      </c>
      <c r="G123" s="9">
        <v>1.7245370370370387E-2</v>
      </c>
      <c r="I123">
        <v>8</v>
      </c>
      <c r="J123">
        <v>10</v>
      </c>
      <c r="K123">
        <v>13</v>
      </c>
      <c r="L123" s="13">
        <f t="shared" si="3"/>
        <v>1.7245370370370366E-2</v>
      </c>
    </row>
    <row r="124" spans="1:12" x14ac:dyDescent="0.25">
      <c r="A124" s="9">
        <v>1.7361111111111129E-2</v>
      </c>
      <c r="C124">
        <v>0</v>
      </c>
      <c r="D124">
        <v>1</v>
      </c>
      <c r="E124">
        <v>4</v>
      </c>
      <c r="F124">
        <v>16</v>
      </c>
      <c r="G124" s="9">
        <v>1.7361111111111129E-2</v>
      </c>
      <c r="I124">
        <v>7</v>
      </c>
      <c r="J124">
        <v>9</v>
      </c>
      <c r="K124">
        <v>12</v>
      </c>
      <c r="L124" s="13">
        <f t="shared" si="3"/>
        <v>1.7361111111111105E-2</v>
      </c>
    </row>
    <row r="125" spans="1:12" x14ac:dyDescent="0.25">
      <c r="A125" s="9">
        <v>1.7476851851851868E-2</v>
      </c>
      <c r="C125">
        <v>0</v>
      </c>
      <c r="D125">
        <v>0</v>
      </c>
      <c r="E125">
        <v>3</v>
      </c>
      <c r="F125">
        <v>15</v>
      </c>
      <c r="G125" s="9">
        <v>1.7476851851851868E-2</v>
      </c>
      <c r="I125">
        <v>6</v>
      </c>
      <c r="J125">
        <v>8</v>
      </c>
      <c r="K125">
        <v>11</v>
      </c>
      <c r="L125" s="13">
        <f t="shared" si="3"/>
        <v>1.7476851851851844E-2</v>
      </c>
    </row>
    <row r="126" spans="1:12" x14ac:dyDescent="0.25">
      <c r="A126" s="9">
        <v>1.7592592592592611E-2</v>
      </c>
      <c r="C126">
        <v>0</v>
      </c>
      <c r="D126">
        <v>0</v>
      </c>
      <c r="E126">
        <v>2</v>
      </c>
      <c r="F126">
        <v>14</v>
      </c>
      <c r="G126" s="9">
        <v>1.7592592592592611E-2</v>
      </c>
      <c r="I126">
        <v>5</v>
      </c>
      <c r="J126">
        <v>7</v>
      </c>
      <c r="K126">
        <v>10</v>
      </c>
      <c r="L126" s="13">
        <f t="shared" si="3"/>
        <v>1.7592592592592583E-2</v>
      </c>
    </row>
    <row r="127" spans="1:12" x14ac:dyDescent="0.25">
      <c r="A127" s="9">
        <v>1.770833333333335E-2</v>
      </c>
      <c r="C127">
        <v>0</v>
      </c>
      <c r="D127">
        <v>0</v>
      </c>
      <c r="E127">
        <v>1</v>
      </c>
      <c r="F127">
        <v>13</v>
      </c>
      <c r="G127" s="9">
        <v>1.770833333333335E-2</v>
      </c>
      <c r="I127">
        <v>4</v>
      </c>
      <c r="J127">
        <v>6</v>
      </c>
      <c r="K127">
        <v>9</v>
      </c>
      <c r="L127" s="13">
        <f t="shared" si="3"/>
        <v>1.7708333333333322E-2</v>
      </c>
    </row>
    <row r="128" spans="1:12" x14ac:dyDescent="0.25">
      <c r="A128" s="9">
        <v>1.7824074074074093E-2</v>
      </c>
      <c r="C128">
        <v>0</v>
      </c>
      <c r="D128">
        <v>0</v>
      </c>
      <c r="E128">
        <v>0</v>
      </c>
      <c r="F128">
        <v>12</v>
      </c>
      <c r="G128" s="9">
        <v>1.7824074074074093E-2</v>
      </c>
      <c r="I128">
        <v>3</v>
      </c>
      <c r="J128">
        <v>5</v>
      </c>
      <c r="K128">
        <v>8</v>
      </c>
      <c r="L128" s="13">
        <f t="shared" si="3"/>
        <v>1.7824074074074062E-2</v>
      </c>
    </row>
    <row r="129" spans="1:12" x14ac:dyDescent="0.25">
      <c r="A129" s="9">
        <v>1.7939814814814832E-2</v>
      </c>
      <c r="C129">
        <v>0</v>
      </c>
      <c r="D129">
        <v>0</v>
      </c>
      <c r="E129">
        <v>0</v>
      </c>
      <c r="F129">
        <v>11</v>
      </c>
      <c r="G129" s="9">
        <v>1.7939814814814832E-2</v>
      </c>
      <c r="I129">
        <v>2</v>
      </c>
      <c r="J129">
        <v>4</v>
      </c>
      <c r="K129">
        <v>7</v>
      </c>
      <c r="L129" s="13">
        <f t="shared" si="3"/>
        <v>1.7939814814814801E-2</v>
      </c>
    </row>
    <row r="130" spans="1:12" x14ac:dyDescent="0.25">
      <c r="A130" s="9">
        <v>1.8055555555555575E-2</v>
      </c>
      <c r="C130">
        <v>0</v>
      </c>
      <c r="D130">
        <v>0</v>
      </c>
      <c r="E130">
        <v>0</v>
      </c>
      <c r="F130">
        <v>10</v>
      </c>
      <c r="G130" s="9">
        <v>1.8055555555555575E-2</v>
      </c>
      <c r="I130">
        <v>1</v>
      </c>
      <c r="J130">
        <v>3</v>
      </c>
      <c r="K130">
        <v>6</v>
      </c>
      <c r="L130" s="13">
        <f t="shared" ref="L130:L140" si="4">L129+10*1/86400</f>
        <v>1.805555555555554E-2</v>
      </c>
    </row>
    <row r="131" spans="1:12" x14ac:dyDescent="0.25">
      <c r="A131" s="9">
        <v>1.8171296296296314E-2</v>
      </c>
      <c r="C131">
        <v>0</v>
      </c>
      <c r="D131">
        <v>0</v>
      </c>
      <c r="E131">
        <v>0</v>
      </c>
      <c r="F131">
        <v>9</v>
      </c>
      <c r="G131" s="9">
        <v>1.8171296296296314E-2</v>
      </c>
      <c r="I131">
        <v>0</v>
      </c>
      <c r="J131">
        <v>2</v>
      </c>
      <c r="K131">
        <v>5</v>
      </c>
      <c r="L131" s="13">
        <f t="shared" si="4"/>
        <v>1.8171296296296279E-2</v>
      </c>
    </row>
    <row r="132" spans="1:12" x14ac:dyDescent="0.25">
      <c r="A132" s="9">
        <v>1.8287037037037056E-2</v>
      </c>
      <c r="C132">
        <v>0</v>
      </c>
      <c r="D132">
        <v>0</v>
      </c>
      <c r="E132">
        <v>0</v>
      </c>
      <c r="F132">
        <v>8</v>
      </c>
      <c r="G132" s="9">
        <v>1.8287037037037056E-2</v>
      </c>
      <c r="I132">
        <v>0</v>
      </c>
      <c r="J132">
        <v>1</v>
      </c>
      <c r="K132">
        <v>4</v>
      </c>
      <c r="L132" s="13">
        <f t="shared" si="4"/>
        <v>1.8287037037037018E-2</v>
      </c>
    </row>
    <row r="133" spans="1:12" x14ac:dyDescent="0.25">
      <c r="A133" s="9">
        <v>1.8402777777777796E-2</v>
      </c>
      <c r="C133">
        <v>0</v>
      </c>
      <c r="D133">
        <v>0</v>
      </c>
      <c r="E133">
        <v>0</v>
      </c>
      <c r="F133">
        <v>7</v>
      </c>
      <c r="G133" s="9">
        <v>1.8402777777777796E-2</v>
      </c>
      <c r="I133">
        <v>0</v>
      </c>
      <c r="J133">
        <v>0</v>
      </c>
      <c r="K133">
        <v>3</v>
      </c>
      <c r="L133" s="13">
        <f t="shared" si="4"/>
        <v>1.8402777777777758E-2</v>
      </c>
    </row>
    <row r="134" spans="1:12" x14ac:dyDescent="0.25">
      <c r="A134" s="9">
        <v>1.8518518518518538E-2</v>
      </c>
      <c r="C134">
        <v>0</v>
      </c>
      <c r="D134">
        <v>0</v>
      </c>
      <c r="E134">
        <v>0</v>
      </c>
      <c r="F134">
        <v>6</v>
      </c>
      <c r="G134" s="9">
        <v>1.8518518518518538E-2</v>
      </c>
      <c r="I134">
        <v>0</v>
      </c>
      <c r="J134">
        <v>0</v>
      </c>
      <c r="K134">
        <v>2</v>
      </c>
      <c r="L134" s="13">
        <f t="shared" si="4"/>
        <v>1.8518518518518497E-2</v>
      </c>
    </row>
    <row r="135" spans="1:12" x14ac:dyDescent="0.25">
      <c r="A135" s="9">
        <v>1.8634259259259277E-2</v>
      </c>
      <c r="C135">
        <v>0</v>
      </c>
      <c r="D135">
        <v>0</v>
      </c>
      <c r="E135">
        <v>0</v>
      </c>
      <c r="F135">
        <v>5</v>
      </c>
      <c r="G135" s="9">
        <v>1.8634259259259277E-2</v>
      </c>
      <c r="I135">
        <v>0</v>
      </c>
      <c r="J135">
        <v>0</v>
      </c>
      <c r="K135">
        <v>1</v>
      </c>
      <c r="L135" s="13">
        <f t="shared" si="4"/>
        <v>1.8634259259259236E-2</v>
      </c>
    </row>
    <row r="136" spans="1:12" x14ac:dyDescent="0.25">
      <c r="A136" s="9">
        <v>1.875000000000002E-2</v>
      </c>
      <c r="C136">
        <v>0</v>
      </c>
      <c r="D136">
        <v>0</v>
      </c>
      <c r="E136">
        <v>0</v>
      </c>
      <c r="F136">
        <v>4</v>
      </c>
      <c r="G136" s="9">
        <v>1.875000000000002E-2</v>
      </c>
      <c r="I136">
        <v>0</v>
      </c>
      <c r="J136">
        <v>0</v>
      </c>
      <c r="K136">
        <v>0</v>
      </c>
      <c r="L136" s="13">
        <f t="shared" si="4"/>
        <v>1.8749999999999975E-2</v>
      </c>
    </row>
    <row r="137" spans="1:12" x14ac:dyDescent="0.25">
      <c r="A137" s="9">
        <v>1.8865740740740759E-2</v>
      </c>
      <c r="C137">
        <v>0</v>
      </c>
      <c r="D137">
        <v>0</v>
      </c>
      <c r="E137">
        <v>0</v>
      </c>
      <c r="F137">
        <v>3</v>
      </c>
      <c r="G137" s="9">
        <v>1.8865740740740759E-2</v>
      </c>
      <c r="I137">
        <v>0</v>
      </c>
      <c r="J137">
        <v>0</v>
      </c>
      <c r="K137">
        <v>0</v>
      </c>
      <c r="L137" s="13">
        <f t="shared" si="4"/>
        <v>1.8865740740740714E-2</v>
      </c>
    </row>
    <row r="138" spans="1:12" x14ac:dyDescent="0.25">
      <c r="A138" s="9">
        <v>1.8981481481481502E-2</v>
      </c>
      <c r="C138">
        <v>0</v>
      </c>
      <c r="D138">
        <v>0</v>
      </c>
      <c r="E138">
        <v>0</v>
      </c>
      <c r="F138">
        <v>2</v>
      </c>
      <c r="G138" s="9">
        <v>1.8981481481481502E-2</v>
      </c>
      <c r="I138">
        <v>0</v>
      </c>
      <c r="J138">
        <v>0</v>
      </c>
      <c r="K138">
        <v>0</v>
      </c>
      <c r="L138" s="13">
        <f t="shared" si="4"/>
        <v>1.8981481481481453E-2</v>
      </c>
    </row>
    <row r="139" spans="1:12" x14ac:dyDescent="0.25">
      <c r="A139" s="9">
        <v>1.9097222222222245E-2</v>
      </c>
      <c r="C139">
        <v>0</v>
      </c>
      <c r="D139">
        <v>0</v>
      </c>
      <c r="E139">
        <v>0</v>
      </c>
      <c r="F139">
        <v>1</v>
      </c>
      <c r="G139" s="9">
        <v>1.9097222222222245E-2</v>
      </c>
      <c r="I139">
        <v>0</v>
      </c>
      <c r="J139">
        <v>0</v>
      </c>
      <c r="K139">
        <v>0</v>
      </c>
      <c r="L139" s="13">
        <f t="shared" si="4"/>
        <v>1.9097222222222193E-2</v>
      </c>
    </row>
    <row r="140" spans="1:12" x14ac:dyDescent="0.25">
      <c r="A140" s="9">
        <v>1.9212962962962984E-2</v>
      </c>
      <c r="C140">
        <v>0</v>
      </c>
      <c r="D140">
        <v>0</v>
      </c>
      <c r="E140">
        <v>0</v>
      </c>
      <c r="F140">
        <v>0</v>
      </c>
      <c r="G140" s="9">
        <v>1.9212962962962984E-2</v>
      </c>
      <c r="I140">
        <v>0</v>
      </c>
      <c r="J140">
        <v>0</v>
      </c>
      <c r="K140">
        <v>0</v>
      </c>
      <c r="L140" s="13">
        <f t="shared" si="4"/>
        <v>1.9212962962962932E-2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23"/>
  <sheetViews>
    <sheetView zoomScale="83" zoomScaleNormal="83" workbookViewId="0">
      <selection activeCell="S51" sqref="S51"/>
    </sheetView>
  </sheetViews>
  <sheetFormatPr defaultColWidth="11.5546875" defaultRowHeight="13.2" x14ac:dyDescent="0.25"/>
  <cols>
    <col min="1" max="1" width="11.5546875" style="9"/>
    <col min="7" max="7" width="11.5546875" style="9"/>
  </cols>
  <sheetData>
    <row r="1" spans="1:11" x14ac:dyDescent="0.25">
      <c r="A1" s="9" t="s">
        <v>166</v>
      </c>
      <c r="B1" s="3" t="s">
        <v>168</v>
      </c>
      <c r="C1" s="3"/>
      <c r="D1" s="8" t="s">
        <v>169</v>
      </c>
      <c r="E1" s="3"/>
      <c r="F1" s="3"/>
      <c r="G1" s="9" t="s">
        <v>166</v>
      </c>
      <c r="H1" s="3" t="s">
        <v>168</v>
      </c>
      <c r="I1" s="3"/>
      <c r="J1" s="3"/>
      <c r="K1" s="3"/>
    </row>
    <row r="3" spans="1:11" x14ac:dyDescent="0.25">
      <c r="A3" s="9">
        <v>1.1574074074496843E-7</v>
      </c>
      <c r="C3">
        <v>60</v>
      </c>
      <c r="E3" s="11" t="s">
        <v>160</v>
      </c>
      <c r="G3" s="9">
        <v>0</v>
      </c>
      <c r="I3">
        <v>60</v>
      </c>
    </row>
    <row r="4" spans="1:11" x14ac:dyDescent="0.25">
      <c r="A4" s="9">
        <v>1.1689814814818972E-5</v>
      </c>
      <c r="C4">
        <v>60</v>
      </c>
      <c r="E4" s="11" t="s">
        <v>161</v>
      </c>
      <c r="G4" s="9">
        <v>1.1574074074074073E-5</v>
      </c>
      <c r="I4">
        <v>60</v>
      </c>
    </row>
    <row r="5" spans="1:11" x14ac:dyDescent="0.25">
      <c r="A5" s="9">
        <v>2.3263888888892977E-5</v>
      </c>
      <c r="C5">
        <v>60</v>
      </c>
      <c r="E5" s="11" t="s">
        <v>162</v>
      </c>
      <c r="G5" s="9">
        <v>2.3148148148148147E-5</v>
      </c>
      <c r="I5">
        <v>60</v>
      </c>
    </row>
    <row r="6" spans="1:11" x14ac:dyDescent="0.25">
      <c r="A6" s="9">
        <v>3.4837962962966981E-5</v>
      </c>
      <c r="C6">
        <v>60</v>
      </c>
      <c r="E6" s="11" t="s">
        <v>163</v>
      </c>
      <c r="G6" s="9">
        <v>3.4722222222222222E-5</v>
      </c>
      <c r="I6">
        <v>60</v>
      </c>
    </row>
    <row r="7" spans="1:11" x14ac:dyDescent="0.25">
      <c r="A7" s="9">
        <v>4.6412037037040985E-5</v>
      </c>
      <c r="C7">
        <v>60</v>
      </c>
      <c r="E7" s="11" t="s">
        <v>160</v>
      </c>
      <c r="G7" s="9">
        <v>4.6296296296296294E-5</v>
      </c>
      <c r="I7">
        <v>60</v>
      </c>
    </row>
    <row r="8" spans="1:11" x14ac:dyDescent="0.25">
      <c r="A8" s="9">
        <v>5.7986111111114989E-5</v>
      </c>
      <c r="C8">
        <v>60</v>
      </c>
      <c r="G8" s="9">
        <v>5.7870370370370366E-5</v>
      </c>
      <c r="I8">
        <v>60</v>
      </c>
    </row>
    <row r="9" spans="1:11" x14ac:dyDescent="0.25">
      <c r="A9" s="9">
        <v>6.9560185185188993E-5</v>
      </c>
      <c r="C9">
        <v>60</v>
      </c>
      <c r="G9" s="9">
        <v>6.9444444444444444E-5</v>
      </c>
      <c r="I9">
        <v>60</v>
      </c>
    </row>
    <row r="10" spans="1:11" x14ac:dyDescent="0.25">
      <c r="A10" s="9">
        <v>8.1134259259262997E-5</v>
      </c>
      <c r="C10">
        <v>60</v>
      </c>
      <c r="G10" s="9">
        <v>8.1018518518518516E-5</v>
      </c>
      <c r="I10">
        <v>60</v>
      </c>
    </row>
    <row r="11" spans="1:11" x14ac:dyDescent="0.25">
      <c r="A11" s="9">
        <v>9.2708333333337001E-5</v>
      </c>
      <c r="C11">
        <v>60</v>
      </c>
      <c r="G11" s="9">
        <v>9.2592592592592588E-5</v>
      </c>
      <c r="I11">
        <v>60</v>
      </c>
    </row>
    <row r="12" spans="1:11" x14ac:dyDescent="0.25">
      <c r="A12" s="9">
        <v>1.04282407407411E-4</v>
      </c>
      <c r="C12">
        <v>60</v>
      </c>
      <c r="G12" s="9">
        <v>1.0416666666666666E-4</v>
      </c>
      <c r="I12">
        <v>60</v>
      </c>
    </row>
    <row r="13" spans="1:11" x14ac:dyDescent="0.25">
      <c r="A13" s="9">
        <v>1.1585648148148501E-4</v>
      </c>
      <c r="C13">
        <v>60</v>
      </c>
      <c r="G13" s="9">
        <v>1.1574074074074073E-4</v>
      </c>
      <c r="I13">
        <v>60</v>
      </c>
    </row>
    <row r="14" spans="1:11" x14ac:dyDescent="0.25">
      <c r="A14" s="9">
        <v>1.2743055555555901E-4</v>
      </c>
      <c r="C14">
        <v>60</v>
      </c>
      <c r="G14" s="9">
        <v>1.273148148148148E-4</v>
      </c>
      <c r="I14">
        <v>60</v>
      </c>
    </row>
    <row r="15" spans="1:11" x14ac:dyDescent="0.25">
      <c r="A15" s="9">
        <v>1.3900462962963302E-4</v>
      </c>
      <c r="C15">
        <v>60</v>
      </c>
      <c r="G15" s="9">
        <v>1.3888888888888889E-4</v>
      </c>
      <c r="I15">
        <v>60</v>
      </c>
    </row>
    <row r="16" spans="1:11" x14ac:dyDescent="0.25">
      <c r="A16" s="9">
        <v>1.5057870370370702E-4</v>
      </c>
      <c r="C16">
        <v>60</v>
      </c>
      <c r="G16" s="9">
        <v>1.5046296296296295E-4</v>
      </c>
      <c r="I16">
        <v>60</v>
      </c>
    </row>
    <row r="17" spans="1:9" x14ac:dyDescent="0.25">
      <c r="A17" s="9">
        <v>1.6215277777778103E-4</v>
      </c>
      <c r="C17">
        <v>60</v>
      </c>
      <c r="G17" s="9">
        <v>1.6203703703703703E-4</v>
      </c>
      <c r="I17">
        <v>60</v>
      </c>
    </row>
    <row r="18" spans="1:9" x14ac:dyDescent="0.25">
      <c r="A18" s="9">
        <v>1.7372685185185503E-4</v>
      </c>
      <c r="C18">
        <v>60</v>
      </c>
      <c r="G18" s="9">
        <v>1.7361111111111109E-4</v>
      </c>
      <c r="I18">
        <v>60</v>
      </c>
    </row>
    <row r="19" spans="1:9" x14ac:dyDescent="0.25">
      <c r="A19" s="9">
        <v>1.8530092592592903E-4</v>
      </c>
      <c r="C19">
        <v>60</v>
      </c>
      <c r="G19" s="9">
        <v>1.8518518518518518E-4</v>
      </c>
      <c r="I19">
        <v>60</v>
      </c>
    </row>
    <row r="20" spans="1:9" x14ac:dyDescent="0.25">
      <c r="A20" s="9">
        <v>1.9687500000000304E-4</v>
      </c>
      <c r="C20">
        <v>60</v>
      </c>
      <c r="G20" s="9">
        <v>1.9675925925925926E-4</v>
      </c>
      <c r="I20">
        <v>60</v>
      </c>
    </row>
    <row r="21" spans="1:9" x14ac:dyDescent="0.25">
      <c r="A21" s="9">
        <v>2.0844907407407704E-4</v>
      </c>
      <c r="C21">
        <v>60</v>
      </c>
      <c r="G21" s="9">
        <v>2.0833333333333332E-4</v>
      </c>
      <c r="I21">
        <v>60</v>
      </c>
    </row>
    <row r="22" spans="1:9" x14ac:dyDescent="0.25">
      <c r="A22" s="9">
        <v>2.2002314814815105E-4</v>
      </c>
      <c r="C22">
        <v>60</v>
      </c>
      <c r="G22" s="9">
        <v>2.199074074074074E-4</v>
      </c>
      <c r="I22">
        <v>60</v>
      </c>
    </row>
    <row r="23" spans="1:9" x14ac:dyDescent="0.25">
      <c r="A23" s="9">
        <v>2.3159722222222505E-4</v>
      </c>
      <c r="C23">
        <v>60</v>
      </c>
      <c r="G23" s="9">
        <v>2.3148148148148146E-4</v>
      </c>
      <c r="I23">
        <v>60</v>
      </c>
    </row>
    <row r="24" spans="1:9" x14ac:dyDescent="0.25">
      <c r="A24" s="9">
        <v>2.4317129629629905E-4</v>
      </c>
      <c r="C24">
        <v>60</v>
      </c>
      <c r="G24" s="9">
        <v>2.4305555555555555E-4</v>
      </c>
      <c r="I24">
        <v>60</v>
      </c>
    </row>
    <row r="25" spans="1:9" x14ac:dyDescent="0.25">
      <c r="A25" s="9">
        <v>2.5474537037037306E-4</v>
      </c>
      <c r="C25">
        <v>60</v>
      </c>
      <c r="G25" s="9">
        <v>2.5462962962962961E-4</v>
      </c>
      <c r="I25">
        <v>60</v>
      </c>
    </row>
    <row r="26" spans="1:9" x14ac:dyDescent="0.25">
      <c r="A26" s="9">
        <v>2.6631944444444706E-4</v>
      </c>
      <c r="C26">
        <v>60</v>
      </c>
      <c r="G26" s="9">
        <v>2.6620370370370367E-4</v>
      </c>
      <c r="I26">
        <v>60</v>
      </c>
    </row>
    <row r="27" spans="1:9" x14ac:dyDescent="0.25">
      <c r="A27" s="9">
        <v>2.7789351851852107E-4</v>
      </c>
      <c r="C27">
        <v>60</v>
      </c>
      <c r="G27" s="9">
        <v>2.7777777777777778E-4</v>
      </c>
      <c r="I27">
        <v>60</v>
      </c>
    </row>
    <row r="28" spans="1:9" x14ac:dyDescent="0.25">
      <c r="A28" s="9">
        <v>2.8946759259259507E-4</v>
      </c>
      <c r="C28">
        <v>60</v>
      </c>
      <c r="G28" s="9">
        <v>2.8935185185185184E-4</v>
      </c>
      <c r="I28">
        <v>60</v>
      </c>
    </row>
    <row r="29" spans="1:9" x14ac:dyDescent="0.25">
      <c r="A29" s="9">
        <v>3.0104166666666907E-4</v>
      </c>
      <c r="C29">
        <v>60</v>
      </c>
      <c r="G29" s="9">
        <v>3.0092592592592589E-4</v>
      </c>
      <c r="I29">
        <v>60</v>
      </c>
    </row>
    <row r="30" spans="1:9" x14ac:dyDescent="0.25">
      <c r="A30" s="9">
        <v>3.1261574074074308E-4</v>
      </c>
      <c r="C30">
        <v>60</v>
      </c>
      <c r="G30" s="9">
        <v>3.1250000000000001E-4</v>
      </c>
      <c r="I30">
        <v>60</v>
      </c>
    </row>
    <row r="31" spans="1:9" x14ac:dyDescent="0.25">
      <c r="A31" s="9">
        <v>3.2418981481481708E-4</v>
      </c>
      <c r="C31">
        <v>60</v>
      </c>
      <c r="G31" s="9">
        <v>3.2407407407407406E-4</v>
      </c>
      <c r="I31">
        <v>60</v>
      </c>
    </row>
    <row r="32" spans="1:9" x14ac:dyDescent="0.25">
      <c r="A32" s="9">
        <v>3.3576388888889109E-4</v>
      </c>
      <c r="C32">
        <v>60</v>
      </c>
      <c r="G32" s="9">
        <v>3.3564814814814812E-4</v>
      </c>
      <c r="I32">
        <v>60</v>
      </c>
    </row>
    <row r="33" spans="1:9" x14ac:dyDescent="0.25">
      <c r="A33" s="9">
        <v>3.4733796296296509E-4</v>
      </c>
      <c r="C33">
        <v>60</v>
      </c>
      <c r="G33" s="9">
        <v>3.4722222222222218E-4</v>
      </c>
      <c r="I33">
        <v>60</v>
      </c>
    </row>
    <row r="34" spans="1:9" x14ac:dyDescent="0.25">
      <c r="A34" s="9">
        <v>3.5891203703703909E-4</v>
      </c>
      <c r="C34">
        <v>60</v>
      </c>
      <c r="G34" s="9">
        <v>3.5879629629629629E-4</v>
      </c>
      <c r="I34">
        <v>60</v>
      </c>
    </row>
    <row r="35" spans="1:9" x14ac:dyDescent="0.25">
      <c r="A35" s="9">
        <v>3.704861111111131E-4</v>
      </c>
      <c r="C35">
        <v>60</v>
      </c>
      <c r="G35" s="9">
        <v>3.7037037037037035E-4</v>
      </c>
      <c r="I35">
        <v>60</v>
      </c>
    </row>
    <row r="36" spans="1:9" x14ac:dyDescent="0.25">
      <c r="A36" s="9">
        <v>3.820601851851871E-4</v>
      </c>
      <c r="C36">
        <v>60</v>
      </c>
      <c r="G36" s="9">
        <v>3.8194444444444441E-4</v>
      </c>
      <c r="I36">
        <v>60</v>
      </c>
    </row>
    <row r="37" spans="1:9" x14ac:dyDescent="0.25">
      <c r="A37" s="9">
        <v>3.9363425925926111E-4</v>
      </c>
      <c r="C37">
        <v>60</v>
      </c>
      <c r="G37" s="9">
        <v>3.9351851851851852E-4</v>
      </c>
      <c r="I37">
        <v>60</v>
      </c>
    </row>
    <row r="38" spans="1:9" x14ac:dyDescent="0.25">
      <c r="A38" s="9">
        <v>4.0520833333333511E-4</v>
      </c>
      <c r="C38">
        <v>60</v>
      </c>
      <c r="G38" s="9">
        <v>4.0509259259259258E-4</v>
      </c>
      <c r="I38">
        <v>60</v>
      </c>
    </row>
    <row r="39" spans="1:9" x14ac:dyDescent="0.25">
      <c r="A39" s="9">
        <v>4.1678240740740911E-4</v>
      </c>
      <c r="C39">
        <v>60</v>
      </c>
      <c r="G39" s="9">
        <v>4.1666666666666664E-4</v>
      </c>
      <c r="I39">
        <v>60</v>
      </c>
    </row>
    <row r="40" spans="1:9" x14ac:dyDescent="0.25">
      <c r="A40" s="9">
        <v>4.2835648148148312E-4</v>
      </c>
      <c r="C40">
        <v>60</v>
      </c>
      <c r="G40" s="9">
        <v>4.282407407407407E-4</v>
      </c>
      <c r="I40">
        <v>60</v>
      </c>
    </row>
    <row r="41" spans="1:9" x14ac:dyDescent="0.25">
      <c r="A41" s="9">
        <v>4.3993055555555712E-4</v>
      </c>
      <c r="C41">
        <v>60</v>
      </c>
      <c r="G41" s="9">
        <v>4.3981481481481481E-4</v>
      </c>
      <c r="I41">
        <v>60</v>
      </c>
    </row>
    <row r="42" spans="1:9" x14ac:dyDescent="0.25">
      <c r="A42" s="9">
        <v>4.5150462962963113E-4</v>
      </c>
      <c r="C42">
        <v>60</v>
      </c>
      <c r="G42" s="9">
        <v>4.5138888888888887E-4</v>
      </c>
      <c r="I42">
        <v>60</v>
      </c>
    </row>
    <row r="43" spans="1:9" x14ac:dyDescent="0.25">
      <c r="A43" s="9">
        <v>4.6307870370370513E-4</v>
      </c>
      <c r="C43">
        <v>60</v>
      </c>
      <c r="G43" s="9">
        <v>4.6296296296296293E-4</v>
      </c>
      <c r="I43">
        <v>60</v>
      </c>
    </row>
    <row r="44" spans="1:9" x14ac:dyDescent="0.25">
      <c r="A44" s="9">
        <v>4.7465277777777913E-4</v>
      </c>
      <c r="C44">
        <v>60</v>
      </c>
      <c r="G44" s="9">
        <v>4.7453703703703704E-4</v>
      </c>
      <c r="I44">
        <v>60</v>
      </c>
    </row>
    <row r="45" spans="1:9" x14ac:dyDescent="0.25">
      <c r="A45" s="9">
        <v>4.8622685185185314E-4</v>
      </c>
      <c r="C45">
        <v>60</v>
      </c>
      <c r="G45" s="9">
        <v>4.861111111111111E-4</v>
      </c>
      <c r="I45">
        <v>60</v>
      </c>
    </row>
    <row r="46" spans="1:9" x14ac:dyDescent="0.25">
      <c r="A46" s="9">
        <v>4.9780092592592714E-4</v>
      </c>
      <c r="C46">
        <v>60</v>
      </c>
      <c r="G46" s="9">
        <v>4.9768518518518521E-4</v>
      </c>
      <c r="I46">
        <v>60</v>
      </c>
    </row>
    <row r="47" spans="1:9" x14ac:dyDescent="0.25">
      <c r="A47" s="9">
        <v>5.0937500000000115E-4</v>
      </c>
      <c r="C47">
        <v>60</v>
      </c>
      <c r="G47" s="9">
        <v>5.0925925925925921E-4</v>
      </c>
      <c r="I47">
        <v>60</v>
      </c>
    </row>
    <row r="48" spans="1:9" x14ac:dyDescent="0.25">
      <c r="A48" s="9">
        <v>5.2094907407407515E-4</v>
      </c>
      <c r="C48">
        <v>60</v>
      </c>
      <c r="G48" s="9">
        <v>5.2083333333333333E-4</v>
      </c>
      <c r="I48">
        <v>60</v>
      </c>
    </row>
    <row r="49" spans="1:9" x14ac:dyDescent="0.25">
      <c r="A49" s="9">
        <v>5.3252314814814915E-4</v>
      </c>
      <c r="C49">
        <v>60</v>
      </c>
      <c r="G49" s="9">
        <v>5.3240740740740733E-4</v>
      </c>
      <c r="I49">
        <v>60</v>
      </c>
    </row>
    <row r="50" spans="1:9" x14ac:dyDescent="0.25">
      <c r="A50" s="9">
        <v>5.4409722222222316E-4</v>
      </c>
      <c r="C50">
        <v>60</v>
      </c>
      <c r="G50" s="9">
        <v>5.4398148148148144E-4</v>
      </c>
      <c r="I50">
        <v>60</v>
      </c>
    </row>
    <row r="51" spans="1:9" x14ac:dyDescent="0.25">
      <c r="A51" s="9">
        <v>5.5567129629629716E-4</v>
      </c>
      <c r="C51">
        <v>60</v>
      </c>
      <c r="G51" s="9">
        <v>5.5555555555555556E-4</v>
      </c>
      <c r="I51">
        <v>60</v>
      </c>
    </row>
    <row r="52" spans="1:9" x14ac:dyDescent="0.25">
      <c r="A52" s="9">
        <v>5.6724537037037117E-4</v>
      </c>
      <c r="C52">
        <v>60</v>
      </c>
      <c r="G52" s="9">
        <v>5.6712962962962956E-4</v>
      </c>
      <c r="I52">
        <v>60</v>
      </c>
    </row>
    <row r="53" spans="1:9" x14ac:dyDescent="0.25">
      <c r="A53" s="9">
        <v>5.7881944444444517E-4</v>
      </c>
      <c r="C53">
        <v>60</v>
      </c>
      <c r="G53" s="9">
        <v>5.7870370370370367E-4</v>
      </c>
      <c r="I53">
        <v>60</v>
      </c>
    </row>
    <row r="54" spans="1:9" x14ac:dyDescent="0.25">
      <c r="A54" s="9">
        <v>5.9039351851851917E-4</v>
      </c>
      <c r="C54">
        <v>60</v>
      </c>
      <c r="G54" s="9">
        <v>5.9027777777777778E-4</v>
      </c>
      <c r="I54">
        <v>60</v>
      </c>
    </row>
    <row r="55" spans="1:9" x14ac:dyDescent="0.25">
      <c r="A55" s="9">
        <v>6.0196759259259318E-4</v>
      </c>
      <c r="C55">
        <v>60</v>
      </c>
      <c r="G55" s="9">
        <v>6.0185185185185179E-4</v>
      </c>
      <c r="I55">
        <v>60</v>
      </c>
    </row>
    <row r="56" spans="1:9" x14ac:dyDescent="0.25">
      <c r="A56" s="9">
        <v>6.1354166666666718E-4</v>
      </c>
      <c r="C56">
        <v>60</v>
      </c>
      <c r="G56" s="9">
        <v>6.134259259259259E-4</v>
      </c>
      <c r="I56">
        <v>60</v>
      </c>
    </row>
    <row r="57" spans="1:9" x14ac:dyDescent="0.25">
      <c r="A57" s="9">
        <v>6.2511574074074119E-4</v>
      </c>
      <c r="C57">
        <v>60</v>
      </c>
      <c r="G57" s="9">
        <v>6.2500000000000001E-4</v>
      </c>
      <c r="I57">
        <v>60</v>
      </c>
    </row>
    <row r="58" spans="1:9" x14ac:dyDescent="0.25">
      <c r="A58" s="9">
        <v>6.3668981481481519E-4</v>
      </c>
      <c r="C58">
        <v>60</v>
      </c>
      <c r="G58" s="9">
        <v>6.3657407407407402E-4</v>
      </c>
      <c r="I58">
        <v>60</v>
      </c>
    </row>
    <row r="59" spans="1:9" x14ac:dyDescent="0.25">
      <c r="A59" s="9">
        <v>6.4826388888888919E-4</v>
      </c>
      <c r="C59">
        <v>60</v>
      </c>
      <c r="G59" s="9">
        <v>6.4814814814814813E-4</v>
      </c>
      <c r="I59">
        <v>60</v>
      </c>
    </row>
    <row r="60" spans="1:9" x14ac:dyDescent="0.25">
      <c r="A60" s="9">
        <v>6.598379629629632E-4</v>
      </c>
      <c r="C60">
        <v>60</v>
      </c>
      <c r="G60" s="9">
        <v>6.5972222222222224E-4</v>
      </c>
      <c r="I60">
        <v>60</v>
      </c>
    </row>
    <row r="61" spans="1:9" x14ac:dyDescent="0.25">
      <c r="A61" s="9">
        <v>6.714120370370372E-4</v>
      </c>
      <c r="C61">
        <v>60</v>
      </c>
      <c r="G61" s="9">
        <v>6.7129629629629625E-4</v>
      </c>
      <c r="I61">
        <v>60</v>
      </c>
    </row>
    <row r="62" spans="1:9" x14ac:dyDescent="0.25">
      <c r="A62" s="9">
        <v>6.8298611111111121E-4</v>
      </c>
      <c r="C62">
        <v>60</v>
      </c>
      <c r="G62" s="9">
        <v>6.8287037037037036E-4</v>
      </c>
      <c r="I62">
        <v>60</v>
      </c>
    </row>
    <row r="63" spans="1:9" x14ac:dyDescent="0.25">
      <c r="A63" s="9">
        <v>6.9456018518518521E-4</v>
      </c>
      <c r="C63">
        <v>59</v>
      </c>
      <c r="G63" s="9">
        <v>6.9444444444444436E-4</v>
      </c>
      <c r="I63">
        <v>60</v>
      </c>
    </row>
    <row r="64" spans="1:9" x14ac:dyDescent="0.25">
      <c r="A64" s="9">
        <v>7.0613425925925922E-4</v>
      </c>
      <c r="C64">
        <v>58</v>
      </c>
      <c r="G64" s="9">
        <v>7.0590277777777784E-4</v>
      </c>
      <c r="I64">
        <v>59</v>
      </c>
    </row>
    <row r="65" spans="1:9" x14ac:dyDescent="0.25">
      <c r="A65" s="9">
        <v>7.1770833333333322E-4</v>
      </c>
      <c r="C65">
        <v>57</v>
      </c>
      <c r="G65" s="9">
        <v>7.1747685185185185E-4</v>
      </c>
      <c r="I65">
        <v>58</v>
      </c>
    </row>
    <row r="66" spans="1:9" x14ac:dyDescent="0.25">
      <c r="A66" s="9">
        <v>7.2928240740740722E-4</v>
      </c>
      <c r="C66">
        <v>56</v>
      </c>
      <c r="G66" s="9">
        <v>7.2916666666666659E-4</v>
      </c>
      <c r="I66">
        <v>57</v>
      </c>
    </row>
    <row r="67" spans="1:9" x14ac:dyDescent="0.25">
      <c r="A67" s="9">
        <v>7.4085648148148123E-4</v>
      </c>
      <c r="C67">
        <v>55</v>
      </c>
      <c r="G67" s="9">
        <v>7.407407407407407E-4</v>
      </c>
      <c r="I67">
        <v>56</v>
      </c>
    </row>
    <row r="68" spans="1:9" x14ac:dyDescent="0.25">
      <c r="A68" s="9">
        <v>7.5243055555555523E-4</v>
      </c>
      <c r="C68">
        <v>54</v>
      </c>
      <c r="G68" s="9">
        <v>7.5231481481481482E-4</v>
      </c>
      <c r="I68">
        <v>55</v>
      </c>
    </row>
    <row r="69" spans="1:9" x14ac:dyDescent="0.25">
      <c r="A69" s="9">
        <v>7.6400462962962924E-4</v>
      </c>
      <c r="C69">
        <v>53</v>
      </c>
      <c r="G69" s="9">
        <v>7.6388888888888882E-4</v>
      </c>
      <c r="I69">
        <v>54</v>
      </c>
    </row>
    <row r="70" spans="1:9" x14ac:dyDescent="0.25">
      <c r="A70" s="9">
        <v>7.7557870370370324E-4</v>
      </c>
      <c r="C70">
        <v>52</v>
      </c>
      <c r="G70" s="9">
        <v>7.7546296296296293E-4</v>
      </c>
      <c r="I70">
        <v>53</v>
      </c>
    </row>
    <row r="71" spans="1:9" x14ac:dyDescent="0.25">
      <c r="A71" s="9">
        <v>7.8715277777777724E-4</v>
      </c>
      <c r="C71">
        <v>51</v>
      </c>
      <c r="G71" s="9">
        <v>7.8703703703703705E-4</v>
      </c>
      <c r="I71">
        <v>52</v>
      </c>
    </row>
    <row r="72" spans="1:9" x14ac:dyDescent="0.25">
      <c r="A72" s="9">
        <v>7.9872685185185125E-4</v>
      </c>
      <c r="C72">
        <v>50</v>
      </c>
      <c r="G72" s="9">
        <v>7.9861111111111105E-4</v>
      </c>
      <c r="I72">
        <v>51</v>
      </c>
    </row>
    <row r="73" spans="1:9" x14ac:dyDescent="0.25">
      <c r="A73" s="9">
        <v>8.1030092592592525E-4</v>
      </c>
      <c r="C73">
        <v>49</v>
      </c>
      <c r="G73" s="9">
        <v>8.1018518518518516E-4</v>
      </c>
      <c r="I73">
        <v>50</v>
      </c>
    </row>
    <row r="74" spans="1:9" x14ac:dyDescent="0.25">
      <c r="A74" s="9">
        <v>8.2187499999999926E-4</v>
      </c>
      <c r="C74">
        <v>48</v>
      </c>
      <c r="G74" s="9">
        <v>8.2175925925925917E-4</v>
      </c>
      <c r="I74">
        <v>49</v>
      </c>
    </row>
    <row r="75" spans="1:9" x14ac:dyDescent="0.25">
      <c r="A75" s="9">
        <v>8.3344907407407326E-4</v>
      </c>
      <c r="C75">
        <v>47</v>
      </c>
      <c r="G75" s="9">
        <v>8.3333333333333328E-4</v>
      </c>
      <c r="I75">
        <v>48</v>
      </c>
    </row>
    <row r="76" spans="1:9" x14ac:dyDescent="0.25">
      <c r="A76" s="9">
        <v>8.4502314814814726E-4</v>
      </c>
      <c r="C76">
        <v>46</v>
      </c>
      <c r="G76" s="9">
        <v>8.4490740740740739E-4</v>
      </c>
      <c r="I76">
        <v>47</v>
      </c>
    </row>
    <row r="77" spans="1:9" x14ac:dyDescent="0.25">
      <c r="A77" s="9">
        <v>8.5659722222222127E-4</v>
      </c>
      <c r="C77">
        <v>45</v>
      </c>
      <c r="G77" s="9">
        <v>8.5648148148148139E-4</v>
      </c>
      <c r="I77">
        <v>46</v>
      </c>
    </row>
    <row r="78" spans="1:9" x14ac:dyDescent="0.25">
      <c r="A78" s="9">
        <v>8.6817129629629527E-4</v>
      </c>
      <c r="C78">
        <v>44</v>
      </c>
      <c r="G78" s="9">
        <v>8.6805555555555551E-4</v>
      </c>
      <c r="I78">
        <v>45</v>
      </c>
    </row>
    <row r="79" spans="1:9" x14ac:dyDescent="0.25">
      <c r="A79" s="9">
        <v>8.7974537037036928E-4</v>
      </c>
      <c r="C79">
        <v>43</v>
      </c>
      <c r="G79" s="9">
        <v>8.7962962962962962E-4</v>
      </c>
      <c r="I79">
        <v>44</v>
      </c>
    </row>
    <row r="80" spans="1:9" x14ac:dyDescent="0.25">
      <c r="A80" s="9">
        <v>8.9131944444444328E-4</v>
      </c>
      <c r="C80">
        <v>42</v>
      </c>
      <c r="G80" s="9">
        <v>8.9120370370370362E-4</v>
      </c>
      <c r="I80">
        <v>43</v>
      </c>
    </row>
    <row r="81" spans="1:9" x14ac:dyDescent="0.25">
      <c r="A81" s="9">
        <v>9.0289351851851728E-4</v>
      </c>
      <c r="C81">
        <v>41</v>
      </c>
      <c r="G81" s="9">
        <v>9.0277777777777774E-4</v>
      </c>
      <c r="I81">
        <v>42</v>
      </c>
    </row>
    <row r="82" spans="1:9" x14ac:dyDescent="0.25">
      <c r="A82" s="9">
        <v>9.1446759259259129E-4</v>
      </c>
      <c r="C82">
        <v>40</v>
      </c>
      <c r="G82" s="9">
        <v>9.1435185185185185E-4</v>
      </c>
      <c r="I82">
        <v>41</v>
      </c>
    </row>
    <row r="83" spans="1:9" x14ac:dyDescent="0.25">
      <c r="A83" s="9">
        <v>9.2604166666666529E-4</v>
      </c>
      <c r="C83">
        <v>39</v>
      </c>
      <c r="G83" s="9">
        <v>9.2592592592592585E-4</v>
      </c>
      <c r="I83">
        <v>40</v>
      </c>
    </row>
    <row r="84" spans="1:9" x14ac:dyDescent="0.25">
      <c r="A84" s="9">
        <v>9.376157407407393E-4</v>
      </c>
      <c r="C84">
        <v>38</v>
      </c>
      <c r="G84" s="9">
        <v>9.3749999999999997E-4</v>
      </c>
      <c r="I84">
        <v>39</v>
      </c>
    </row>
    <row r="85" spans="1:9" x14ac:dyDescent="0.25">
      <c r="A85" s="9">
        <v>9.491898148148133E-4</v>
      </c>
      <c r="C85">
        <v>37</v>
      </c>
      <c r="G85" s="9">
        <v>9.4907407407407408E-4</v>
      </c>
      <c r="I85">
        <v>38</v>
      </c>
    </row>
    <row r="86" spans="1:9" x14ac:dyDescent="0.25">
      <c r="A86" s="9">
        <v>9.607638888888873E-4</v>
      </c>
      <c r="C86">
        <v>36</v>
      </c>
      <c r="G86" s="9">
        <v>9.6064814814814808E-4</v>
      </c>
      <c r="I86">
        <v>37</v>
      </c>
    </row>
    <row r="87" spans="1:9" x14ac:dyDescent="0.25">
      <c r="A87" s="9">
        <v>9.7233796296296131E-4</v>
      </c>
      <c r="C87">
        <v>35</v>
      </c>
      <c r="G87" s="9">
        <v>9.7222222222222219E-4</v>
      </c>
      <c r="I87">
        <v>36</v>
      </c>
    </row>
    <row r="88" spans="1:9" x14ac:dyDescent="0.25">
      <c r="A88" s="9">
        <v>9.8391203703703531E-4</v>
      </c>
      <c r="C88">
        <v>34</v>
      </c>
      <c r="G88" s="9">
        <v>9.837962962962962E-4</v>
      </c>
      <c r="I88">
        <v>35</v>
      </c>
    </row>
    <row r="89" spans="1:9" x14ac:dyDescent="0.25">
      <c r="A89" s="9">
        <v>9.9548611111110932E-4</v>
      </c>
      <c r="C89">
        <v>33</v>
      </c>
      <c r="G89" s="9">
        <v>9.9537037037037042E-4</v>
      </c>
      <c r="I89">
        <v>34</v>
      </c>
    </row>
    <row r="90" spans="1:9" x14ac:dyDescent="0.25">
      <c r="A90" s="9">
        <v>1.0070601851851833E-3</v>
      </c>
      <c r="C90">
        <v>32</v>
      </c>
      <c r="G90" s="9">
        <v>1.0069444444444444E-3</v>
      </c>
      <c r="I90">
        <v>33</v>
      </c>
    </row>
    <row r="91" spans="1:9" x14ac:dyDescent="0.25">
      <c r="A91" s="9">
        <v>1.0186342592592573E-3</v>
      </c>
      <c r="C91">
        <v>31</v>
      </c>
      <c r="G91" s="9">
        <v>1.0185185185185184E-3</v>
      </c>
      <c r="I91">
        <v>32</v>
      </c>
    </row>
    <row r="92" spans="1:9" x14ac:dyDescent="0.25">
      <c r="A92" s="9">
        <v>1.0302083333333313E-3</v>
      </c>
      <c r="C92">
        <v>30</v>
      </c>
      <c r="G92" s="9">
        <v>1.0300925925925926E-3</v>
      </c>
      <c r="I92">
        <v>31</v>
      </c>
    </row>
    <row r="93" spans="1:9" x14ac:dyDescent="0.25">
      <c r="A93" s="9">
        <v>1.0417824074074053E-3</v>
      </c>
      <c r="C93">
        <v>29</v>
      </c>
      <c r="G93" s="9">
        <v>1.0416666666666667E-3</v>
      </c>
      <c r="I93">
        <v>30</v>
      </c>
    </row>
    <row r="94" spans="1:9" x14ac:dyDescent="0.25">
      <c r="A94" s="9">
        <v>1.0533564814814793E-3</v>
      </c>
      <c r="C94">
        <v>28</v>
      </c>
      <c r="G94" s="9">
        <v>1.0532407407407407E-3</v>
      </c>
      <c r="I94">
        <v>29</v>
      </c>
    </row>
    <row r="95" spans="1:9" x14ac:dyDescent="0.25">
      <c r="A95" s="9">
        <v>1.0649305555555533E-3</v>
      </c>
      <c r="C95">
        <v>27</v>
      </c>
      <c r="G95" s="9">
        <v>1.0648148148148147E-3</v>
      </c>
      <c r="I95">
        <v>28</v>
      </c>
    </row>
    <row r="96" spans="1:9" x14ac:dyDescent="0.25">
      <c r="A96" s="9">
        <v>1.0765046296296273E-3</v>
      </c>
      <c r="C96">
        <v>26</v>
      </c>
      <c r="G96" s="9">
        <v>1.0763888888888889E-3</v>
      </c>
      <c r="I96">
        <v>27</v>
      </c>
    </row>
    <row r="97" spans="1:9" x14ac:dyDescent="0.25">
      <c r="A97" s="9">
        <v>1.0880787037037013E-3</v>
      </c>
      <c r="C97">
        <v>25</v>
      </c>
      <c r="G97" s="9">
        <v>1.0879629629629629E-3</v>
      </c>
      <c r="I97">
        <v>26</v>
      </c>
    </row>
    <row r="98" spans="1:9" x14ac:dyDescent="0.25">
      <c r="A98" s="9">
        <v>1.0996527777777754E-3</v>
      </c>
      <c r="C98">
        <v>24</v>
      </c>
      <c r="G98" s="9">
        <v>1.0995370370370369E-3</v>
      </c>
      <c r="I98">
        <v>25</v>
      </c>
    </row>
    <row r="99" spans="1:9" x14ac:dyDescent="0.25">
      <c r="A99" s="9">
        <v>1.1112268518518494E-3</v>
      </c>
      <c r="C99">
        <v>23</v>
      </c>
      <c r="G99" s="9">
        <v>1.1111111111111111E-3</v>
      </c>
      <c r="I99">
        <v>24</v>
      </c>
    </row>
    <row r="100" spans="1:9" x14ac:dyDescent="0.25">
      <c r="A100" s="9">
        <v>1.1228009259259234E-3</v>
      </c>
      <c r="C100">
        <v>22</v>
      </c>
      <c r="G100" s="9">
        <v>1.1226851851851851E-3</v>
      </c>
      <c r="I100">
        <v>23</v>
      </c>
    </row>
    <row r="101" spans="1:9" x14ac:dyDescent="0.25">
      <c r="A101" s="9">
        <v>1.1343749999999974E-3</v>
      </c>
      <c r="C101">
        <v>21</v>
      </c>
      <c r="G101" s="9">
        <v>1.1342592592592591E-3</v>
      </c>
      <c r="I101">
        <v>22</v>
      </c>
    </row>
    <row r="102" spans="1:9" x14ac:dyDescent="0.25">
      <c r="A102" s="9">
        <v>1.1459490740740714E-3</v>
      </c>
      <c r="C102">
        <v>20</v>
      </c>
      <c r="G102" s="9">
        <v>1.1458333333333333E-3</v>
      </c>
      <c r="I102">
        <v>21</v>
      </c>
    </row>
    <row r="103" spans="1:9" x14ac:dyDescent="0.25">
      <c r="A103" s="9">
        <v>1.1575231481481454E-3</v>
      </c>
      <c r="C103">
        <v>19</v>
      </c>
      <c r="G103" s="9">
        <v>1.1574074074074073E-3</v>
      </c>
      <c r="I103">
        <v>20</v>
      </c>
    </row>
    <row r="104" spans="1:9" x14ac:dyDescent="0.25">
      <c r="A104" s="9">
        <v>1.1690972222222194E-3</v>
      </c>
      <c r="C104">
        <v>18</v>
      </c>
      <c r="G104" s="9">
        <v>1.1689814814814813E-3</v>
      </c>
      <c r="I104">
        <v>19</v>
      </c>
    </row>
    <row r="105" spans="1:9" x14ac:dyDescent="0.25">
      <c r="A105" s="9">
        <v>1.1806712962962934E-3</v>
      </c>
      <c r="C105">
        <v>17</v>
      </c>
      <c r="G105" s="9">
        <v>1.1805555555555556E-3</v>
      </c>
      <c r="I105">
        <v>18</v>
      </c>
    </row>
    <row r="106" spans="1:9" x14ac:dyDescent="0.25">
      <c r="A106" s="9">
        <v>1.1922453703703674E-3</v>
      </c>
      <c r="C106">
        <v>16</v>
      </c>
      <c r="G106" s="9">
        <v>1.1921296296296296E-3</v>
      </c>
      <c r="I106">
        <v>17</v>
      </c>
    </row>
    <row r="107" spans="1:9" x14ac:dyDescent="0.25">
      <c r="A107" s="9">
        <v>1.2038194444444414E-3</v>
      </c>
      <c r="C107">
        <v>15</v>
      </c>
      <c r="G107" s="9">
        <v>1.2037037037037036E-3</v>
      </c>
      <c r="I107">
        <v>16</v>
      </c>
    </row>
    <row r="108" spans="1:9" x14ac:dyDescent="0.25">
      <c r="A108" s="9">
        <v>1.2153935185185154E-3</v>
      </c>
      <c r="C108">
        <v>14</v>
      </c>
      <c r="G108" s="9">
        <v>1.2152777777777778E-3</v>
      </c>
      <c r="I108">
        <v>15</v>
      </c>
    </row>
    <row r="109" spans="1:9" x14ac:dyDescent="0.25">
      <c r="A109" s="9">
        <v>1.2269675925925894E-3</v>
      </c>
      <c r="C109">
        <v>13</v>
      </c>
      <c r="G109" s="9">
        <v>1.2268518518518518E-3</v>
      </c>
      <c r="I109">
        <v>14</v>
      </c>
    </row>
    <row r="110" spans="1:9" x14ac:dyDescent="0.25">
      <c r="A110" s="9">
        <v>1.2385416666666634E-3</v>
      </c>
      <c r="C110">
        <v>12</v>
      </c>
      <c r="G110" s="9">
        <v>1.2384259259259258E-3</v>
      </c>
      <c r="I110">
        <v>13</v>
      </c>
    </row>
    <row r="111" spans="1:9" x14ac:dyDescent="0.25">
      <c r="A111" s="9">
        <v>1.2501157407407374E-3</v>
      </c>
      <c r="C111">
        <v>11</v>
      </c>
      <c r="G111" s="9">
        <v>1.25E-3</v>
      </c>
      <c r="I111">
        <v>12</v>
      </c>
    </row>
    <row r="112" spans="1:9" x14ac:dyDescent="0.25">
      <c r="A112" s="9">
        <v>1.2616898148148114E-3</v>
      </c>
      <c r="C112">
        <v>10</v>
      </c>
      <c r="G112" s="9">
        <v>1.261574074074074E-3</v>
      </c>
      <c r="I112">
        <v>11</v>
      </c>
    </row>
    <row r="113" spans="1:9" x14ac:dyDescent="0.25">
      <c r="A113" s="9">
        <v>1.2732638888888854E-3</v>
      </c>
      <c r="C113">
        <v>9</v>
      </c>
      <c r="G113" s="9">
        <v>1.273148148148148E-3</v>
      </c>
      <c r="I113">
        <v>10</v>
      </c>
    </row>
    <row r="114" spans="1:9" x14ac:dyDescent="0.25">
      <c r="A114" s="9">
        <v>1.2848379629629594E-3</v>
      </c>
      <c r="C114">
        <v>8</v>
      </c>
      <c r="G114" s="9">
        <v>1.2847222222222223E-3</v>
      </c>
      <c r="I114">
        <v>9</v>
      </c>
    </row>
    <row r="115" spans="1:9" x14ac:dyDescent="0.25">
      <c r="A115" s="9">
        <v>1.2964120370370334E-3</v>
      </c>
      <c r="C115">
        <v>7</v>
      </c>
      <c r="G115" s="9">
        <v>1.2962962962962963E-3</v>
      </c>
      <c r="I115">
        <v>8</v>
      </c>
    </row>
    <row r="116" spans="1:9" x14ac:dyDescent="0.25">
      <c r="A116" s="9">
        <v>1.3079861111111074E-3</v>
      </c>
      <c r="C116">
        <v>6</v>
      </c>
      <c r="G116" s="9">
        <v>1.3078703703703703E-3</v>
      </c>
      <c r="I116">
        <v>7</v>
      </c>
    </row>
    <row r="117" spans="1:9" x14ac:dyDescent="0.25">
      <c r="A117" s="9">
        <v>1.3195601851851814E-3</v>
      </c>
      <c r="C117">
        <v>5</v>
      </c>
      <c r="G117" s="9">
        <v>1.3194444444444445E-3</v>
      </c>
      <c r="I117">
        <v>6</v>
      </c>
    </row>
    <row r="118" spans="1:9" x14ac:dyDescent="0.25">
      <c r="A118" s="9">
        <v>1.3311342592592554E-3</v>
      </c>
      <c r="C118">
        <v>4</v>
      </c>
      <c r="G118" s="9">
        <v>1.3310185185185185E-3</v>
      </c>
      <c r="I118">
        <v>5</v>
      </c>
    </row>
    <row r="119" spans="1:9" x14ac:dyDescent="0.25">
      <c r="A119" s="9">
        <v>1.3427083333333294E-3</v>
      </c>
      <c r="C119">
        <v>3</v>
      </c>
      <c r="G119" s="9">
        <v>1.3425925925925925E-3</v>
      </c>
      <c r="I119">
        <v>4</v>
      </c>
    </row>
    <row r="120" spans="1:9" x14ac:dyDescent="0.25">
      <c r="A120" s="9">
        <v>1.3542824074074034E-3</v>
      </c>
      <c r="C120">
        <v>2</v>
      </c>
      <c r="G120" s="9">
        <v>1.3541666666666665E-3</v>
      </c>
      <c r="I120">
        <v>3</v>
      </c>
    </row>
    <row r="121" spans="1:9" x14ac:dyDescent="0.25">
      <c r="A121" s="9">
        <v>1.3658564814814774E-3</v>
      </c>
      <c r="C121">
        <v>1</v>
      </c>
      <c r="G121" s="9">
        <v>1.3657407407407407E-3</v>
      </c>
      <c r="I121">
        <v>2</v>
      </c>
    </row>
    <row r="122" spans="1:9" x14ac:dyDescent="0.25">
      <c r="A122" s="9">
        <v>1.3774305555555514E-3</v>
      </c>
      <c r="C122">
        <v>0</v>
      </c>
      <c r="G122" s="9">
        <v>1.3773148148148147E-3</v>
      </c>
      <c r="I122">
        <v>1</v>
      </c>
    </row>
    <row r="123" spans="1:9" x14ac:dyDescent="0.25">
      <c r="A123"/>
      <c r="G123" s="9">
        <v>1.3888888888888887E-3</v>
      </c>
      <c r="I123"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6"/>
  <sheetViews>
    <sheetView zoomScaleNormal="100" workbookViewId="0">
      <selection activeCell="F1" sqref="F1:F1048576"/>
    </sheetView>
  </sheetViews>
  <sheetFormatPr defaultColWidth="11.5546875" defaultRowHeight="13.2" x14ac:dyDescent="0.25"/>
  <cols>
    <col min="1" max="1" width="17.33203125" bestFit="1" customWidth="1"/>
    <col min="2" max="2" width="21.6640625" bestFit="1" customWidth="1"/>
    <col min="3" max="4" width="7.44140625" bestFit="1" customWidth="1"/>
    <col min="5" max="5" width="6.88671875" style="23" bestFit="1" customWidth="1"/>
    <col min="6" max="6" width="14.6640625" style="31" bestFit="1" customWidth="1"/>
    <col min="11" max="11" width="35.44140625" bestFit="1" customWidth="1"/>
  </cols>
  <sheetData>
    <row r="1" spans="1:6" x14ac:dyDescent="0.25">
      <c r="A1" s="8" t="s">
        <v>1</v>
      </c>
      <c r="B1" s="7" t="s">
        <v>2</v>
      </c>
      <c r="C1" s="7" t="s">
        <v>4</v>
      </c>
      <c r="D1" s="7" t="s">
        <v>6</v>
      </c>
      <c r="E1" s="26" t="s">
        <v>7</v>
      </c>
      <c r="F1" s="30" t="s">
        <v>143</v>
      </c>
    </row>
    <row r="2" spans="1:6" x14ac:dyDescent="0.25">
      <c r="A2" s="14" t="str">
        <f>'Total Scores'!B3</f>
        <v>Gavin Turner</v>
      </c>
      <c r="B2" s="14" t="str">
        <f>'Total Scores'!C3</f>
        <v>MHP</v>
      </c>
      <c r="C2" s="14" t="str">
        <f>'Total Scores'!E3</f>
        <v>M</v>
      </c>
      <c r="D2" s="15">
        <f>'Total Scores'!G3</f>
        <v>144.6</v>
      </c>
      <c r="E2" s="24">
        <v>325</v>
      </c>
      <c r="F2" s="31">
        <f t="shared" ref="F2:F63" si="0">E2/D2</f>
        <v>2.2475795297372061</v>
      </c>
    </row>
    <row r="3" spans="1:6" x14ac:dyDescent="0.25">
      <c r="A3" s="14" t="str">
        <f>'Total Scores'!B4</f>
        <v>Marcus Brown</v>
      </c>
      <c r="B3" s="14" t="str">
        <f>'Total Scores'!C4</f>
        <v>MHP</v>
      </c>
      <c r="C3" s="14" t="str">
        <f>'Total Scores'!E4</f>
        <v>M</v>
      </c>
      <c r="D3" s="15">
        <f>'Total Scores'!G4</f>
        <v>149.6</v>
      </c>
      <c r="E3" s="24">
        <v>320</v>
      </c>
      <c r="F3" s="31">
        <f t="shared" si="0"/>
        <v>2.1390374331550803</v>
      </c>
    </row>
    <row r="4" spans="1:6" x14ac:dyDescent="0.25">
      <c r="A4" s="14" t="str">
        <f>'Total Scores'!B5</f>
        <v>Michael Townsend</v>
      </c>
      <c r="B4" s="14" t="str">
        <f>'Total Scores'!C5</f>
        <v>MHP</v>
      </c>
      <c r="C4" s="14" t="str">
        <f>'Total Scores'!E5</f>
        <v>M</v>
      </c>
      <c r="D4" s="15">
        <f>'Total Scores'!G5</f>
        <v>205</v>
      </c>
      <c r="E4" s="24">
        <v>190</v>
      </c>
      <c r="F4" s="31">
        <f t="shared" si="0"/>
        <v>0.92682926829268297</v>
      </c>
    </row>
    <row r="5" spans="1:6" x14ac:dyDescent="0.25">
      <c r="A5" s="14" t="str">
        <f>'Total Scores'!B6</f>
        <v>Bradley Starling</v>
      </c>
      <c r="B5" s="14" t="str">
        <f>'Total Scores'!C6</f>
        <v>MS Wildlife</v>
      </c>
      <c r="C5" s="14" t="str">
        <f>'Total Scores'!E6</f>
        <v>M</v>
      </c>
      <c r="D5" s="15">
        <f>'Total Scores'!G6</f>
        <v>169</v>
      </c>
      <c r="E5" s="24">
        <v>350</v>
      </c>
      <c r="F5" s="31">
        <f t="shared" si="0"/>
        <v>2.0710059171597632</v>
      </c>
    </row>
    <row r="6" spans="1:6" x14ac:dyDescent="0.25">
      <c r="A6" s="14" t="str">
        <f>'Total Scores'!B7</f>
        <v>Samuel Bouie</v>
      </c>
      <c r="B6" s="14" t="str">
        <f>'Total Scores'!C7</f>
        <v>MHP</v>
      </c>
      <c r="C6" s="14" t="str">
        <f>'Total Scores'!E7</f>
        <v>M</v>
      </c>
      <c r="D6" s="15">
        <f>'Total Scores'!G7</f>
        <v>190.6</v>
      </c>
      <c r="E6" s="24">
        <v>185</v>
      </c>
      <c r="F6" s="31">
        <f t="shared" si="0"/>
        <v>0.97061909758656872</v>
      </c>
    </row>
    <row r="7" spans="1:6" x14ac:dyDescent="0.25">
      <c r="A7" s="14" t="str">
        <f>'Total Scores'!B8</f>
        <v>Jeremiah Brown</v>
      </c>
      <c r="B7" s="14" t="str">
        <f>'Total Scores'!C8</f>
        <v>Desoto SO</v>
      </c>
      <c r="C7" s="14" t="str">
        <f>'Total Scores'!E8</f>
        <v>M</v>
      </c>
      <c r="D7" s="15">
        <f>'Total Scores'!G8</f>
        <v>115.4</v>
      </c>
      <c r="E7" s="24">
        <v>285</v>
      </c>
      <c r="F7" s="31">
        <f t="shared" si="0"/>
        <v>2.4696707105719238</v>
      </c>
    </row>
    <row r="8" spans="1:6" x14ac:dyDescent="0.25">
      <c r="A8" s="14" t="str">
        <f>'Total Scores'!B9</f>
        <v>Braeden Reynolds</v>
      </c>
      <c r="B8" s="14" t="str">
        <f>'Total Scores'!C9</f>
        <v>MS Wildlife</v>
      </c>
      <c r="C8" s="14" t="str">
        <f>'Total Scores'!E9</f>
        <v>M</v>
      </c>
      <c r="D8" s="15">
        <f>'Total Scores'!G9</f>
        <v>199</v>
      </c>
      <c r="E8" s="24">
        <v>225</v>
      </c>
      <c r="F8" s="31">
        <f t="shared" si="0"/>
        <v>1.1306532663316582</v>
      </c>
    </row>
    <row r="9" spans="1:6" x14ac:dyDescent="0.25">
      <c r="A9" s="14" t="str">
        <f>'Total Scores'!B10</f>
        <v>Julian Wells</v>
      </c>
      <c r="B9" s="14" t="str">
        <f>'Total Scores'!C10</f>
        <v>MHP</v>
      </c>
      <c r="C9" s="14" t="str">
        <f>'Total Scores'!E10</f>
        <v>M</v>
      </c>
      <c r="D9" s="15">
        <f>'Total Scores'!G10</f>
        <v>164</v>
      </c>
      <c r="E9" s="24">
        <v>190</v>
      </c>
      <c r="F9" s="31">
        <f t="shared" si="0"/>
        <v>1.1585365853658536</v>
      </c>
    </row>
    <row r="10" spans="1:6" x14ac:dyDescent="0.25">
      <c r="A10" s="14" t="str">
        <f>'Total Scores'!B11</f>
        <v>Payton Marascalco</v>
      </c>
      <c r="B10" s="14" t="str">
        <f>'Total Scores'!C11</f>
        <v>MS Wildlife</v>
      </c>
      <c r="C10" s="14" t="str">
        <f>'Total Scores'!E11</f>
        <v>M</v>
      </c>
      <c r="D10" s="15">
        <f>'Total Scores'!G11</f>
        <v>171.6</v>
      </c>
      <c r="E10" s="24">
        <v>330</v>
      </c>
      <c r="F10" s="31">
        <f t="shared" si="0"/>
        <v>1.9230769230769231</v>
      </c>
    </row>
    <row r="11" spans="1:6" x14ac:dyDescent="0.25">
      <c r="A11" s="14" t="str">
        <f>'Total Scores'!B12</f>
        <v>James Murphy</v>
      </c>
      <c r="B11" s="14" t="str">
        <f>'Total Scores'!C12</f>
        <v>Roanoke SO</v>
      </c>
      <c r="C11" s="14" t="str">
        <f>'Total Scores'!E12</f>
        <v>M</v>
      </c>
      <c r="D11" s="15">
        <f>'Total Scores'!G12</f>
        <v>186.8</v>
      </c>
      <c r="E11" s="24">
        <v>280</v>
      </c>
      <c r="F11" s="31">
        <f t="shared" si="0"/>
        <v>1.4989293361884368</v>
      </c>
    </row>
    <row r="12" spans="1:6" x14ac:dyDescent="0.25">
      <c r="A12" s="14" t="str">
        <f>'Total Scores'!B13</f>
        <v>Scott Bisci</v>
      </c>
      <c r="B12" s="14" t="str">
        <f>'Total Scores'!C13</f>
        <v>Lopatcong PD</v>
      </c>
      <c r="C12" s="14" t="str">
        <f>'Total Scores'!E13</f>
        <v>M</v>
      </c>
      <c r="D12" s="15">
        <f>'Total Scores'!G13</f>
        <v>202</v>
      </c>
      <c r="E12" s="24">
        <v>370</v>
      </c>
      <c r="F12" s="31">
        <f t="shared" si="0"/>
        <v>1.8316831683168318</v>
      </c>
    </row>
    <row r="13" spans="1:6" x14ac:dyDescent="0.25">
      <c r="A13" s="14" t="str">
        <f>'Total Scores'!B14</f>
        <v>Jason Wells</v>
      </c>
      <c r="B13" s="14" t="str">
        <f>'Total Scores'!C14</f>
        <v>MHP</v>
      </c>
      <c r="C13" s="14" t="str">
        <f>'Total Scores'!E14</f>
        <v>M</v>
      </c>
      <c r="D13" s="15">
        <f>'Total Scores'!G14</f>
        <v>204</v>
      </c>
      <c r="E13" s="24">
        <v>120</v>
      </c>
      <c r="F13" s="31">
        <f t="shared" si="0"/>
        <v>0.58823529411764708</v>
      </c>
    </row>
    <row r="14" spans="1:6" x14ac:dyDescent="0.25">
      <c r="A14" s="14" t="str">
        <f>'Total Scores'!B15</f>
        <v>Austin Riggs</v>
      </c>
      <c r="B14" s="14" t="str">
        <f>'Total Scores'!C15</f>
        <v>MS Wildlife</v>
      </c>
      <c r="C14" s="14" t="str">
        <f>'Total Scores'!E15</f>
        <v>M</v>
      </c>
      <c r="D14" s="15">
        <f>'Total Scores'!G15</f>
        <v>201</v>
      </c>
      <c r="E14" s="24">
        <v>255</v>
      </c>
      <c r="F14" s="31">
        <f t="shared" si="0"/>
        <v>1.2686567164179106</v>
      </c>
    </row>
    <row r="15" spans="1:6" x14ac:dyDescent="0.25">
      <c r="A15" s="14" t="str">
        <f>'Total Scores'!B16</f>
        <v>Christopher Sorley</v>
      </c>
      <c r="B15" s="14" t="str">
        <f>'Total Scores'!C16</f>
        <v>Texas DPS</v>
      </c>
      <c r="C15" s="14" t="str">
        <f>'Total Scores'!E16</f>
        <v>M</v>
      </c>
      <c r="D15" s="15">
        <f>'Total Scores'!G16</f>
        <v>201</v>
      </c>
      <c r="E15" s="24">
        <v>245</v>
      </c>
      <c r="F15" s="31">
        <f t="shared" si="0"/>
        <v>1.2189054726368158</v>
      </c>
    </row>
    <row r="16" spans="1:6" x14ac:dyDescent="0.25">
      <c r="A16" s="14" t="str">
        <f>'Total Scores'!B17</f>
        <v>Ryne Long</v>
      </c>
      <c r="B16" s="14" t="str">
        <f>'Total Scores'!C17</f>
        <v>MS Wildlife</v>
      </c>
      <c r="C16" s="14" t="str">
        <f>'Total Scores'!E17</f>
        <v>M</v>
      </c>
      <c r="D16" s="15">
        <f>'Total Scores'!G17</f>
        <v>172</v>
      </c>
      <c r="E16" s="24">
        <v>245</v>
      </c>
      <c r="F16" s="31">
        <f t="shared" si="0"/>
        <v>1.4244186046511629</v>
      </c>
    </row>
    <row r="17" spans="1:6" x14ac:dyDescent="0.25">
      <c r="A17" s="14" t="str">
        <f>'Total Scores'!B18</f>
        <v>Ryan Rodriquez</v>
      </c>
      <c r="B17" s="14" t="str">
        <f>'Total Scores'!C18</f>
        <v>MHP</v>
      </c>
      <c r="C17" s="14" t="str">
        <f>'Total Scores'!E18</f>
        <v>M</v>
      </c>
      <c r="D17" s="15">
        <f>'Total Scores'!G18</f>
        <v>195.8</v>
      </c>
      <c r="E17" s="24">
        <v>405</v>
      </c>
      <c r="F17" s="31">
        <f t="shared" si="0"/>
        <v>2.0684371807967312</v>
      </c>
    </row>
    <row r="18" spans="1:6" x14ac:dyDescent="0.25">
      <c r="A18" s="14" t="str">
        <f>'Total Scores'!B19</f>
        <v>Austin Tallent</v>
      </c>
      <c r="B18" s="14" t="str">
        <f>'Total Scores'!C19</f>
        <v>MS Wildlife</v>
      </c>
      <c r="C18" s="14" t="str">
        <f>'Total Scores'!E19</f>
        <v>M</v>
      </c>
      <c r="D18" s="15">
        <f>'Total Scores'!G19</f>
        <v>205</v>
      </c>
      <c r="E18" s="24">
        <v>280</v>
      </c>
      <c r="F18" s="31">
        <f t="shared" si="0"/>
        <v>1.3658536585365855</v>
      </c>
    </row>
    <row r="19" spans="1:6" x14ac:dyDescent="0.25">
      <c r="A19" s="14" t="str">
        <f>'Total Scores'!B20</f>
        <v>Aaron Spann</v>
      </c>
      <c r="B19" s="14" t="str">
        <f>'Total Scores'!C20</f>
        <v>MHP</v>
      </c>
      <c r="C19" s="14" t="str">
        <f>'Total Scores'!E20</f>
        <v>M</v>
      </c>
      <c r="D19" s="15">
        <f>'Total Scores'!G20</f>
        <v>167.8</v>
      </c>
      <c r="E19" s="24">
        <v>295</v>
      </c>
      <c r="F19" s="31">
        <f t="shared" si="0"/>
        <v>1.7580452920143026</v>
      </c>
    </row>
    <row r="20" spans="1:6" x14ac:dyDescent="0.25">
      <c r="A20" s="14" t="str">
        <f>'Total Scores'!B21</f>
        <v>Jordan Garrett</v>
      </c>
      <c r="B20" s="14" t="str">
        <f>'Total Scores'!C21</f>
        <v>LA State Police</v>
      </c>
      <c r="C20" s="14" t="str">
        <f>'Total Scores'!E21</f>
        <v>M</v>
      </c>
      <c r="D20" s="15">
        <f>'Total Scores'!G21</f>
        <v>185.2</v>
      </c>
      <c r="E20" s="24">
        <v>285</v>
      </c>
      <c r="F20" s="31">
        <f t="shared" si="0"/>
        <v>1.5388768898488121</v>
      </c>
    </row>
    <row r="21" spans="1:6" x14ac:dyDescent="0.25">
      <c r="A21" s="14" t="str">
        <f>'Total Scores'!B22</f>
        <v>Ben Hamilton</v>
      </c>
      <c r="B21" s="14" t="str">
        <f>'Total Scores'!C22</f>
        <v>Oxford PD</v>
      </c>
      <c r="C21" s="14" t="str">
        <f>'Total Scores'!E22</f>
        <v>M</v>
      </c>
      <c r="D21" s="15">
        <f>'Total Scores'!G22</f>
        <v>185.6</v>
      </c>
      <c r="E21" s="24">
        <v>205</v>
      </c>
      <c r="F21" s="31">
        <f t="shared" si="0"/>
        <v>1.1045258620689655</v>
      </c>
    </row>
    <row r="22" spans="1:6" x14ac:dyDescent="0.25">
      <c r="A22" s="14" t="str">
        <f>'Total Scores'!B23</f>
        <v>Jakobe Richards</v>
      </c>
      <c r="B22" s="14" t="str">
        <f>'Total Scores'!C23</f>
        <v>MS Wildlife</v>
      </c>
      <c r="C22" s="14" t="str">
        <f>'Total Scores'!E23</f>
        <v>M</v>
      </c>
      <c r="D22" s="15">
        <f>'Total Scores'!G23</f>
        <v>201.2</v>
      </c>
      <c r="E22" s="24">
        <v>245</v>
      </c>
      <c r="F22" s="31">
        <f t="shared" si="0"/>
        <v>1.2176938369781314</v>
      </c>
    </row>
    <row r="23" spans="1:6" x14ac:dyDescent="0.25">
      <c r="A23" s="14" t="str">
        <f>'Total Scores'!B24</f>
        <v>Scott Moller</v>
      </c>
      <c r="B23" s="14" t="str">
        <f>'Total Scores'!C24</f>
        <v>Greenwich</v>
      </c>
      <c r="C23" s="14" t="str">
        <f>'Total Scores'!E24</f>
        <v>M</v>
      </c>
      <c r="D23" s="15">
        <f>'Total Scores'!G24</f>
        <v>169</v>
      </c>
      <c r="E23" s="24">
        <v>225</v>
      </c>
      <c r="F23" s="31">
        <f t="shared" si="0"/>
        <v>1.331360946745562</v>
      </c>
    </row>
    <row r="24" spans="1:6" x14ac:dyDescent="0.25">
      <c r="A24" s="14" t="str">
        <f>'Total Scores'!B25</f>
        <v>Colby Miggins</v>
      </c>
      <c r="B24" s="14" t="str">
        <f>'Total Scores'!C25</f>
        <v>MS Wildlife</v>
      </c>
      <c r="C24" s="14" t="str">
        <f>'Total Scores'!E25</f>
        <v>M</v>
      </c>
      <c r="D24" s="15">
        <f>'Total Scores'!G25</f>
        <v>172.4</v>
      </c>
      <c r="E24" s="24">
        <v>345</v>
      </c>
      <c r="F24" s="31">
        <f t="shared" si="0"/>
        <v>2.0011600928074245</v>
      </c>
    </row>
    <row r="25" spans="1:6" x14ac:dyDescent="0.25">
      <c r="A25" s="14" t="str">
        <f>'Total Scores'!B26</f>
        <v>Trevor Topper</v>
      </c>
      <c r="B25" s="14" t="str">
        <f>'Total Scores'!C26</f>
        <v>Texas DPS</v>
      </c>
      <c r="C25" s="14" t="str">
        <f>'Total Scores'!E26</f>
        <v>M</v>
      </c>
      <c r="D25" s="15">
        <f>'Total Scores'!G26</f>
        <v>190</v>
      </c>
      <c r="E25" s="24">
        <v>225</v>
      </c>
      <c r="F25" s="31">
        <f t="shared" si="0"/>
        <v>1.1842105263157894</v>
      </c>
    </row>
    <row r="26" spans="1:6" x14ac:dyDescent="0.25">
      <c r="A26" s="14" t="str">
        <f>'Total Scores'!B27</f>
        <v>Mike Burkes</v>
      </c>
      <c r="B26" s="14" t="str">
        <f>'Total Scores'!C27</f>
        <v>Oxford PD</v>
      </c>
      <c r="C26" s="14" t="str">
        <f>'Total Scores'!E27</f>
        <v>M</v>
      </c>
      <c r="D26" s="15">
        <f>'Total Scores'!G27</f>
        <v>169</v>
      </c>
      <c r="E26" s="24">
        <v>310</v>
      </c>
      <c r="F26" s="31">
        <f t="shared" si="0"/>
        <v>1.834319526627219</v>
      </c>
    </row>
    <row r="27" spans="1:6" x14ac:dyDescent="0.25">
      <c r="A27" s="14" t="str">
        <f>'Total Scores'!B28</f>
        <v>Davionce Earnest</v>
      </c>
      <c r="B27" s="14" t="str">
        <f>'Total Scores'!C28</f>
        <v>Texas DPS</v>
      </c>
      <c r="C27" s="14" t="str">
        <f>'Total Scores'!E28</f>
        <v>M</v>
      </c>
      <c r="D27" s="15">
        <f>'Total Scores'!G28</f>
        <v>247</v>
      </c>
      <c r="E27" s="24">
        <v>280</v>
      </c>
      <c r="F27" s="31">
        <f t="shared" si="0"/>
        <v>1.1336032388663968</v>
      </c>
    </row>
    <row r="28" spans="1:6" x14ac:dyDescent="0.25">
      <c r="A28" s="14" t="str">
        <f>'Total Scores'!B29</f>
        <v>Lisa Hanley</v>
      </c>
      <c r="B28" s="14" t="str">
        <f>'Total Scores'!C29</f>
        <v>Rhode Is PD</v>
      </c>
      <c r="C28" s="14" t="str">
        <f>'Total Scores'!E29</f>
        <v>F</v>
      </c>
      <c r="D28" s="15">
        <f>'Total Scores'!G29</f>
        <v>134.6</v>
      </c>
      <c r="E28" s="24">
        <v>380</v>
      </c>
      <c r="F28" s="31">
        <f t="shared" si="0"/>
        <v>2.823179791976226</v>
      </c>
    </row>
    <row r="29" spans="1:6" x14ac:dyDescent="0.25">
      <c r="A29" s="14" t="str">
        <f>'Total Scores'!B30</f>
        <v>Caleb Winters</v>
      </c>
      <c r="B29" s="14" t="str">
        <f>'Total Scores'!C30</f>
        <v>Hornlake PD</v>
      </c>
      <c r="C29" s="14" t="str">
        <f>'Total Scores'!E30</f>
        <v>M</v>
      </c>
      <c r="D29" s="15">
        <f>'Total Scores'!G30</f>
        <v>151.4</v>
      </c>
      <c r="E29" s="24">
        <v>330</v>
      </c>
      <c r="F29" s="31">
        <f t="shared" si="0"/>
        <v>2.179656538969617</v>
      </c>
    </row>
    <row r="30" spans="1:6" x14ac:dyDescent="0.25">
      <c r="A30" s="14" t="str">
        <f>'Total Scores'!B31</f>
        <v>Kam Herod</v>
      </c>
      <c r="B30" s="14" t="str">
        <f>'Total Scores'!C31</f>
        <v>Oxford PD</v>
      </c>
      <c r="C30" s="14" t="str">
        <f>'Total Scores'!E31</f>
        <v>M</v>
      </c>
      <c r="D30" s="15">
        <f>'Total Scores'!G31</f>
        <v>160</v>
      </c>
      <c r="E30" s="24">
        <v>270</v>
      </c>
      <c r="F30" s="31">
        <f t="shared" si="0"/>
        <v>1.6875</v>
      </c>
    </row>
    <row r="31" spans="1:6" x14ac:dyDescent="0.25">
      <c r="A31" s="14" t="str">
        <f>'Total Scores'!B32</f>
        <v>Chris Cousin</v>
      </c>
      <c r="B31" s="14" t="str">
        <f>'Total Scores'!C32</f>
        <v>RCSO</v>
      </c>
      <c r="C31" s="14" t="str">
        <f>'Total Scores'!E32</f>
        <v>M</v>
      </c>
      <c r="D31" s="15">
        <f>'Total Scores'!G32</f>
        <v>147</v>
      </c>
      <c r="E31" s="24">
        <v>435</v>
      </c>
      <c r="F31" s="31">
        <f t="shared" si="0"/>
        <v>2.9591836734693877</v>
      </c>
    </row>
    <row r="32" spans="1:6" x14ac:dyDescent="0.25">
      <c r="A32" s="14" t="str">
        <f>'Total Scores'!B33</f>
        <v>Justin Jarvis</v>
      </c>
      <c r="B32" s="14" t="str">
        <f>'Total Scores'!C33</f>
        <v>Starkville PD</v>
      </c>
      <c r="C32" s="14" t="str">
        <f>'Total Scores'!E33</f>
        <v>M</v>
      </c>
      <c r="D32" s="15">
        <f>'Total Scores'!G33</f>
        <v>201</v>
      </c>
      <c r="E32" s="24">
        <v>375</v>
      </c>
      <c r="F32" s="31">
        <f t="shared" si="0"/>
        <v>1.8656716417910448</v>
      </c>
    </row>
    <row r="33" spans="1:6" x14ac:dyDescent="0.25">
      <c r="A33" s="14" t="str">
        <f>'Total Scores'!B34</f>
        <v>Hunter Brown</v>
      </c>
      <c r="B33" s="14" t="str">
        <f>'Total Scores'!C34</f>
        <v>Starkville PD</v>
      </c>
      <c r="C33" s="14" t="str">
        <f>'Total Scores'!E34</f>
        <v>M</v>
      </c>
      <c r="D33" s="15">
        <f>'Total Scores'!G34</f>
        <v>202.2</v>
      </c>
      <c r="E33" s="24">
        <v>280</v>
      </c>
      <c r="F33" s="31">
        <f t="shared" si="0"/>
        <v>1.3847675568743818</v>
      </c>
    </row>
    <row r="34" spans="1:6" x14ac:dyDescent="0.25">
      <c r="A34" t="s">
        <v>62</v>
      </c>
      <c r="B34" t="s">
        <v>63</v>
      </c>
      <c r="C34" s="14" t="str">
        <f>'Total Scores'!E35</f>
        <v>M</v>
      </c>
      <c r="D34" s="15">
        <f>'Total Scores'!G35</f>
        <v>199</v>
      </c>
      <c r="E34" s="24">
        <v>305</v>
      </c>
      <c r="F34" s="31">
        <f t="shared" si="0"/>
        <v>1.5326633165829147</v>
      </c>
    </row>
    <row r="35" spans="1:6" x14ac:dyDescent="0.25">
      <c r="A35" t="s">
        <v>64</v>
      </c>
      <c r="B35" t="s">
        <v>63</v>
      </c>
      <c r="C35" s="14" t="str">
        <f>'Total Scores'!E36</f>
        <v>F</v>
      </c>
      <c r="D35" s="15">
        <f>'Total Scores'!G36</f>
        <v>147</v>
      </c>
      <c r="E35" s="24">
        <v>305</v>
      </c>
      <c r="F35" s="31">
        <f t="shared" si="0"/>
        <v>2.074829931972789</v>
      </c>
    </row>
    <row r="36" spans="1:6" x14ac:dyDescent="0.25">
      <c r="A36" t="s">
        <v>65</v>
      </c>
      <c r="B36" t="s">
        <v>63</v>
      </c>
      <c r="C36" s="14" t="str">
        <f>'Total Scores'!E37</f>
        <v>M</v>
      </c>
      <c r="D36" s="15">
        <f>'Total Scores'!G37</f>
        <v>146</v>
      </c>
      <c r="E36" s="24">
        <v>310</v>
      </c>
      <c r="F36" s="31">
        <f t="shared" si="0"/>
        <v>2.1232876712328768</v>
      </c>
    </row>
    <row r="37" spans="1:6" x14ac:dyDescent="0.25">
      <c r="A37" t="s">
        <v>66</v>
      </c>
      <c r="B37" t="s">
        <v>63</v>
      </c>
      <c r="C37" s="14" t="str">
        <f>'Total Scores'!E38</f>
        <v>M</v>
      </c>
      <c r="D37" s="15">
        <f>'Total Scores'!G38</f>
        <v>216.2</v>
      </c>
      <c r="E37" s="24">
        <v>330</v>
      </c>
      <c r="F37" s="31">
        <f t="shared" si="0"/>
        <v>1.5263644773358003</v>
      </c>
    </row>
    <row r="38" spans="1:6" x14ac:dyDescent="0.25">
      <c r="A38" t="s">
        <v>67</v>
      </c>
      <c r="B38" t="s">
        <v>63</v>
      </c>
      <c r="C38" s="14" t="str">
        <f>'Total Scores'!E39</f>
        <v>F</v>
      </c>
      <c r="D38" s="15">
        <f>'Total Scores'!G39</f>
        <v>129.6</v>
      </c>
      <c r="E38" s="24">
        <v>340</v>
      </c>
      <c r="F38" s="31">
        <f t="shared" si="0"/>
        <v>2.6234567901234569</v>
      </c>
    </row>
    <row r="39" spans="1:6" x14ac:dyDescent="0.25">
      <c r="A39" t="s">
        <v>68</v>
      </c>
      <c r="B39" t="s">
        <v>63</v>
      </c>
      <c r="C39" s="14" t="str">
        <f>'Total Scores'!E40</f>
        <v>M</v>
      </c>
      <c r="D39" s="15">
        <f>'Total Scores'!G40</f>
        <v>209.6</v>
      </c>
      <c r="E39" s="24">
        <v>95</v>
      </c>
      <c r="F39" s="31">
        <f t="shared" si="0"/>
        <v>0.4532442748091603</v>
      </c>
    </row>
    <row r="40" spans="1:6" x14ac:dyDescent="0.25">
      <c r="A40" t="s">
        <v>69</v>
      </c>
      <c r="B40" t="s">
        <v>63</v>
      </c>
      <c r="C40" s="14" t="str">
        <f>'Total Scores'!E41</f>
        <v>M</v>
      </c>
      <c r="D40" s="15">
        <f>'Total Scores'!G41</f>
        <v>210.4</v>
      </c>
      <c r="E40" s="24">
        <v>275</v>
      </c>
      <c r="F40" s="31">
        <f t="shared" si="0"/>
        <v>1.3070342205323193</v>
      </c>
    </row>
    <row r="41" spans="1:6" x14ac:dyDescent="0.25">
      <c r="A41" t="s">
        <v>70</v>
      </c>
      <c r="B41" t="s">
        <v>63</v>
      </c>
      <c r="C41" s="14" t="str">
        <f>'Total Scores'!E42</f>
        <v>M</v>
      </c>
      <c r="D41" s="15">
        <f>'Total Scores'!G42</f>
        <v>190</v>
      </c>
      <c r="E41" s="24">
        <v>125</v>
      </c>
      <c r="F41" s="31">
        <f t="shared" si="0"/>
        <v>0.65789473684210531</v>
      </c>
    </row>
    <row r="42" spans="1:6" x14ac:dyDescent="0.25">
      <c r="A42" t="s">
        <v>71</v>
      </c>
      <c r="B42" t="s">
        <v>63</v>
      </c>
      <c r="C42" s="14" t="str">
        <f>'Total Scores'!E43</f>
        <v>M</v>
      </c>
      <c r="D42" s="15">
        <f>'Total Scores'!G43</f>
        <v>203</v>
      </c>
      <c r="E42" s="24">
        <v>355</v>
      </c>
      <c r="F42" s="31">
        <f t="shared" si="0"/>
        <v>1.7487684729064039</v>
      </c>
    </row>
    <row r="43" spans="1:6" x14ac:dyDescent="0.25">
      <c r="A43" t="s">
        <v>72</v>
      </c>
      <c r="B43" t="s">
        <v>63</v>
      </c>
      <c r="C43" s="14" t="str">
        <f>'Total Scores'!E44</f>
        <v>M</v>
      </c>
      <c r="D43" s="15">
        <f>'Total Scores'!G44</f>
        <v>180.4</v>
      </c>
      <c r="E43" s="24">
        <v>310</v>
      </c>
      <c r="F43" s="31">
        <f t="shared" si="0"/>
        <v>1.7184035476718402</v>
      </c>
    </row>
    <row r="44" spans="1:6" x14ac:dyDescent="0.25">
      <c r="A44" t="s">
        <v>73</v>
      </c>
      <c r="B44" t="s">
        <v>74</v>
      </c>
      <c r="C44" s="14" t="str">
        <f>'Total Scores'!E45</f>
        <v>M</v>
      </c>
      <c r="D44" s="15">
        <f>'Total Scores'!G45</f>
        <v>147</v>
      </c>
      <c r="E44" s="24">
        <v>120</v>
      </c>
      <c r="F44" s="31">
        <f t="shared" si="0"/>
        <v>0.81632653061224492</v>
      </c>
    </row>
    <row r="45" spans="1:6" x14ac:dyDescent="0.25">
      <c r="A45" t="s">
        <v>75</v>
      </c>
      <c r="B45" t="s">
        <v>74</v>
      </c>
      <c r="C45" s="14" t="str">
        <f>'Total Scores'!E46</f>
        <v>M</v>
      </c>
      <c r="D45" s="15">
        <f>'Total Scores'!G46</f>
        <v>127</v>
      </c>
      <c r="E45" s="24">
        <v>300</v>
      </c>
      <c r="F45" s="31">
        <f t="shared" si="0"/>
        <v>2.3622047244094486</v>
      </c>
    </row>
    <row r="46" spans="1:6" x14ac:dyDescent="0.25">
      <c r="A46" t="s">
        <v>76</v>
      </c>
      <c r="B46" t="s">
        <v>74</v>
      </c>
      <c r="C46" s="14" t="str">
        <f>'Total Scores'!E47</f>
        <v>F</v>
      </c>
      <c r="D46" s="15">
        <f>'Total Scores'!G47</f>
        <v>123</v>
      </c>
      <c r="E46" s="24">
        <v>245</v>
      </c>
      <c r="F46" s="31">
        <f t="shared" si="0"/>
        <v>1.9918699186991871</v>
      </c>
    </row>
    <row r="47" spans="1:6" x14ac:dyDescent="0.25">
      <c r="A47" t="s">
        <v>77</v>
      </c>
      <c r="B47" t="s">
        <v>74</v>
      </c>
      <c r="C47" s="14" t="str">
        <f>'Total Scores'!E48</f>
        <v>M</v>
      </c>
      <c r="D47" s="15">
        <f>'Total Scores'!G48</f>
        <v>202</v>
      </c>
      <c r="E47" s="24">
        <v>275</v>
      </c>
      <c r="F47" s="31">
        <f t="shared" si="0"/>
        <v>1.3613861386138615</v>
      </c>
    </row>
    <row r="48" spans="1:6" x14ac:dyDescent="0.25">
      <c r="A48" t="s">
        <v>78</v>
      </c>
      <c r="B48" t="s">
        <v>74</v>
      </c>
      <c r="C48" s="14" t="str">
        <f>'Total Scores'!E49</f>
        <v>F</v>
      </c>
      <c r="D48" s="15">
        <f>'Total Scores'!G49</f>
        <v>155</v>
      </c>
      <c r="E48" s="24">
        <v>285</v>
      </c>
      <c r="F48" s="31">
        <f t="shared" si="0"/>
        <v>1.8387096774193548</v>
      </c>
    </row>
    <row r="49" spans="1:6" x14ac:dyDescent="0.25">
      <c r="A49" t="s">
        <v>79</v>
      </c>
      <c r="B49" t="s">
        <v>80</v>
      </c>
      <c r="C49" s="14" t="str">
        <f>'Total Scores'!E50</f>
        <v>M</v>
      </c>
      <c r="D49" s="15">
        <f>'Total Scores'!G50</f>
        <v>204</v>
      </c>
      <c r="E49" s="24">
        <v>245</v>
      </c>
      <c r="F49" s="31">
        <f t="shared" si="0"/>
        <v>1.2009803921568627</v>
      </c>
    </row>
    <row r="50" spans="1:6" x14ac:dyDescent="0.25">
      <c r="A50" t="s">
        <v>81</v>
      </c>
      <c r="B50" t="s">
        <v>80</v>
      </c>
      <c r="C50" s="14" t="str">
        <f>'Total Scores'!E51</f>
        <v>M</v>
      </c>
      <c r="D50" s="15">
        <f>'Total Scores'!G51</f>
        <v>162.80000000000001</v>
      </c>
      <c r="E50" s="24">
        <v>245</v>
      </c>
      <c r="F50" s="31">
        <f t="shared" si="0"/>
        <v>1.5049140049140048</v>
      </c>
    </row>
    <row r="51" spans="1:6" x14ac:dyDescent="0.25">
      <c r="A51" t="s">
        <v>82</v>
      </c>
      <c r="B51" t="s">
        <v>80</v>
      </c>
      <c r="C51" s="14" t="str">
        <f>'Total Scores'!E52</f>
        <v>M</v>
      </c>
      <c r="D51" s="15">
        <f>'Total Scores'!G52</f>
        <v>212</v>
      </c>
      <c r="E51" s="24">
        <v>265</v>
      </c>
      <c r="F51" s="31">
        <f t="shared" si="0"/>
        <v>1.25</v>
      </c>
    </row>
    <row r="52" spans="1:6" x14ac:dyDescent="0.25">
      <c r="A52" t="s">
        <v>83</v>
      </c>
      <c r="B52" t="s">
        <v>80</v>
      </c>
      <c r="C52" s="14" t="str">
        <f>'Total Scores'!E53</f>
        <v>M</v>
      </c>
      <c r="D52" s="15">
        <f>'Total Scores'!G53</f>
        <v>197.6</v>
      </c>
      <c r="E52" s="24">
        <v>305</v>
      </c>
      <c r="F52" s="31">
        <f t="shared" si="0"/>
        <v>1.5435222672064777</v>
      </c>
    </row>
    <row r="53" spans="1:6" x14ac:dyDescent="0.25">
      <c r="A53" t="s">
        <v>84</v>
      </c>
      <c r="B53" t="s">
        <v>85</v>
      </c>
      <c r="C53" s="14" t="str">
        <f>'Total Scores'!E54</f>
        <v>M</v>
      </c>
      <c r="D53" s="15">
        <f>'Total Scores'!G54</f>
        <v>188</v>
      </c>
      <c r="E53" s="24">
        <v>380</v>
      </c>
      <c r="F53" s="31">
        <f t="shared" si="0"/>
        <v>2.021276595744681</v>
      </c>
    </row>
    <row r="54" spans="1:6" x14ac:dyDescent="0.25">
      <c r="A54" t="s">
        <v>86</v>
      </c>
      <c r="B54" t="s">
        <v>85</v>
      </c>
      <c r="C54" s="14" t="str">
        <f>'Total Scores'!E55</f>
        <v>M</v>
      </c>
      <c r="D54" s="15">
        <f>'Total Scores'!G55</f>
        <v>192.6</v>
      </c>
      <c r="E54" s="24">
        <v>295</v>
      </c>
      <c r="F54" s="31">
        <f t="shared" si="0"/>
        <v>1.5316718587746625</v>
      </c>
    </row>
    <row r="55" spans="1:6" x14ac:dyDescent="0.25">
      <c r="A55" t="s">
        <v>87</v>
      </c>
      <c r="B55" t="s">
        <v>85</v>
      </c>
      <c r="C55" s="14" t="str">
        <f>'Total Scores'!E56</f>
        <v>M</v>
      </c>
      <c r="D55" s="15">
        <f>'Total Scores'!G56</f>
        <v>200.6</v>
      </c>
      <c r="E55" s="24">
        <v>200</v>
      </c>
      <c r="F55" s="31">
        <f t="shared" si="0"/>
        <v>0.99700897308075775</v>
      </c>
    </row>
    <row r="56" spans="1:6" x14ac:dyDescent="0.25">
      <c r="A56" t="s">
        <v>88</v>
      </c>
      <c r="B56" t="s">
        <v>85</v>
      </c>
      <c r="C56" s="14" t="str">
        <f>'Total Scores'!E57</f>
        <v>M</v>
      </c>
      <c r="D56" s="15">
        <f>'Total Scores'!G57</f>
        <v>177</v>
      </c>
      <c r="E56" s="24">
        <v>175</v>
      </c>
      <c r="F56" s="31">
        <f t="shared" si="0"/>
        <v>0.98870056497175141</v>
      </c>
    </row>
    <row r="57" spans="1:6" x14ac:dyDescent="0.25">
      <c r="A57" t="s">
        <v>89</v>
      </c>
      <c r="B57" t="s">
        <v>85</v>
      </c>
      <c r="C57" s="14" t="str">
        <f>'Total Scores'!E58</f>
        <v>M</v>
      </c>
      <c r="D57" s="15">
        <f>'Total Scores'!G58</f>
        <v>147.80000000000001</v>
      </c>
      <c r="E57" s="24">
        <v>275</v>
      </c>
      <c r="F57" s="31">
        <f t="shared" si="0"/>
        <v>1.8606224627875505</v>
      </c>
    </row>
    <row r="58" spans="1:6" x14ac:dyDescent="0.25">
      <c r="A58" t="s">
        <v>90</v>
      </c>
      <c r="B58" t="s">
        <v>85</v>
      </c>
      <c r="C58" s="14" t="str">
        <f>'Total Scores'!E59</f>
        <v>F</v>
      </c>
      <c r="D58" s="15">
        <f>'Total Scores'!G59</f>
        <v>130.6</v>
      </c>
      <c r="E58" s="24">
        <v>205</v>
      </c>
      <c r="F58" s="31">
        <f t="shared" si="0"/>
        <v>1.5696784073506891</v>
      </c>
    </row>
    <row r="59" spans="1:6" x14ac:dyDescent="0.25">
      <c r="A59" t="s">
        <v>91</v>
      </c>
      <c r="B59" t="s">
        <v>85</v>
      </c>
      <c r="C59" s="14" t="str">
        <f>'Total Scores'!E60</f>
        <v>M</v>
      </c>
      <c r="D59" s="15">
        <f>'Total Scores'!G60</f>
        <v>181</v>
      </c>
      <c r="E59" s="24">
        <v>95</v>
      </c>
      <c r="F59" s="31">
        <f t="shared" si="0"/>
        <v>0.52486187845303867</v>
      </c>
    </row>
    <row r="60" spans="1:6" x14ac:dyDescent="0.25">
      <c r="A60" t="s">
        <v>92</v>
      </c>
      <c r="B60" t="s">
        <v>85</v>
      </c>
      <c r="C60" s="14" t="str">
        <f>'Total Scores'!E61</f>
        <v>M</v>
      </c>
      <c r="D60" s="15">
        <f>'Total Scores'!G61</f>
        <v>166.2</v>
      </c>
      <c r="E60" s="24">
        <v>375</v>
      </c>
      <c r="F60" s="31">
        <f t="shared" si="0"/>
        <v>2.256317689530686</v>
      </c>
    </row>
    <row r="61" spans="1:6" x14ac:dyDescent="0.25">
      <c r="A61" t="s">
        <v>93</v>
      </c>
      <c r="B61" t="s">
        <v>85</v>
      </c>
      <c r="C61" s="14" t="str">
        <f>'Total Scores'!E62</f>
        <v>M</v>
      </c>
      <c r="D61" s="15">
        <f>'Total Scores'!G62</f>
        <v>186</v>
      </c>
      <c r="E61" s="24">
        <v>240</v>
      </c>
      <c r="F61" s="31">
        <f t="shared" si="0"/>
        <v>1.2903225806451613</v>
      </c>
    </row>
    <row r="62" spans="1:6" x14ac:dyDescent="0.25">
      <c r="A62" t="s">
        <v>94</v>
      </c>
      <c r="B62" t="s">
        <v>85</v>
      </c>
      <c r="C62" s="14" t="str">
        <f>'Total Scores'!E63</f>
        <v>M</v>
      </c>
      <c r="D62" s="15">
        <f>'Total Scores'!G63</f>
        <v>191</v>
      </c>
      <c r="E62" s="24">
        <v>75</v>
      </c>
      <c r="F62" s="31">
        <f t="shared" si="0"/>
        <v>0.39267015706806285</v>
      </c>
    </row>
    <row r="63" spans="1:6" x14ac:dyDescent="0.25">
      <c r="A63" t="s">
        <v>95</v>
      </c>
      <c r="B63" t="s">
        <v>96</v>
      </c>
      <c r="C63" s="14" t="str">
        <f>'Total Scores'!E64</f>
        <v>M</v>
      </c>
      <c r="D63" s="15">
        <f>'Total Scores'!G64</f>
        <v>178.6</v>
      </c>
      <c r="E63" s="24">
        <v>120</v>
      </c>
      <c r="F63" s="31">
        <f t="shared" si="0"/>
        <v>0.67189249720044797</v>
      </c>
    </row>
    <row r="64" spans="1:6" x14ac:dyDescent="0.25">
      <c r="A64" t="s">
        <v>97</v>
      </c>
      <c r="B64" t="s">
        <v>96</v>
      </c>
      <c r="C64" s="14" t="str">
        <f>'Total Scores'!E65</f>
        <v>M</v>
      </c>
      <c r="D64" s="15">
        <f>'Total Scores'!G65</f>
        <v>204</v>
      </c>
      <c r="E64" s="24">
        <v>115</v>
      </c>
      <c r="F64" s="31">
        <f t="shared" ref="F64:F100" si="1">E64/D64</f>
        <v>0.56372549019607843</v>
      </c>
    </row>
    <row r="65" spans="1:6" x14ac:dyDescent="0.25">
      <c r="A65" t="s">
        <v>98</v>
      </c>
      <c r="B65" t="s">
        <v>99</v>
      </c>
      <c r="C65" s="14" t="str">
        <f>'Total Scores'!E66</f>
        <v>F</v>
      </c>
      <c r="D65" s="15">
        <f>'Total Scores'!G66</f>
        <v>158.80000000000001</v>
      </c>
      <c r="E65" s="24">
        <v>205</v>
      </c>
      <c r="F65" s="31">
        <f t="shared" si="1"/>
        <v>1.2909319899244331</v>
      </c>
    </row>
    <row r="66" spans="1:6" x14ac:dyDescent="0.25">
      <c r="A66" t="s">
        <v>100</v>
      </c>
      <c r="B66" t="s">
        <v>99</v>
      </c>
      <c r="C66" s="14" t="str">
        <f>'Total Scores'!E67</f>
        <v>F</v>
      </c>
      <c r="D66" s="15">
        <f>'Total Scores'!G67</f>
        <v>115</v>
      </c>
      <c r="E66" s="24">
        <v>210</v>
      </c>
      <c r="F66" s="31">
        <f t="shared" si="1"/>
        <v>1.826086956521739</v>
      </c>
    </row>
    <row r="67" spans="1:6" x14ac:dyDescent="0.25">
      <c r="A67" t="s">
        <v>101</v>
      </c>
      <c r="B67" t="s">
        <v>99</v>
      </c>
      <c r="C67" s="14" t="str">
        <f>'Total Scores'!E68</f>
        <v>M</v>
      </c>
      <c r="D67" s="15">
        <f>'Total Scores'!G68</f>
        <v>204</v>
      </c>
      <c r="E67" s="24">
        <v>275</v>
      </c>
      <c r="F67" s="31">
        <f t="shared" si="1"/>
        <v>1.3480392156862746</v>
      </c>
    </row>
    <row r="68" spans="1:6" x14ac:dyDescent="0.25">
      <c r="A68" t="s">
        <v>102</v>
      </c>
      <c r="B68" t="s">
        <v>99</v>
      </c>
      <c r="C68" s="14" t="str">
        <f>'Total Scores'!E69</f>
        <v>M</v>
      </c>
      <c r="D68" s="15">
        <f>'Total Scores'!G69</f>
        <v>172</v>
      </c>
      <c r="E68" s="24">
        <v>120</v>
      </c>
      <c r="F68" s="31">
        <f t="shared" si="1"/>
        <v>0.69767441860465118</v>
      </c>
    </row>
    <row r="69" spans="1:6" x14ac:dyDescent="0.25">
      <c r="A69" t="s">
        <v>103</v>
      </c>
      <c r="B69" t="s">
        <v>104</v>
      </c>
      <c r="C69" s="14" t="str">
        <f>'Total Scores'!E70</f>
        <v>M</v>
      </c>
      <c r="D69" s="15">
        <f>'Total Scores'!G70</f>
        <v>214</v>
      </c>
      <c r="E69" s="24">
        <v>300</v>
      </c>
      <c r="F69" s="31">
        <f t="shared" si="1"/>
        <v>1.4018691588785046</v>
      </c>
    </row>
    <row r="70" spans="1:6" x14ac:dyDescent="0.25">
      <c r="A70" t="s">
        <v>105</v>
      </c>
      <c r="B70" t="s">
        <v>104</v>
      </c>
      <c r="C70" s="14" t="str">
        <f>'Total Scores'!E71</f>
        <v>M</v>
      </c>
      <c r="D70" s="15">
        <f>'Total Scores'!G71</f>
        <v>237.2</v>
      </c>
      <c r="E70" s="24">
        <v>345</v>
      </c>
      <c r="F70" s="31">
        <f t="shared" si="1"/>
        <v>1.4544688026981452</v>
      </c>
    </row>
    <row r="71" spans="1:6" x14ac:dyDescent="0.25">
      <c r="A71" t="s">
        <v>106</v>
      </c>
      <c r="B71" t="s">
        <v>104</v>
      </c>
      <c r="C71" s="14" t="str">
        <f>'Total Scores'!E72</f>
        <v>M</v>
      </c>
      <c r="D71" s="15">
        <f>'Total Scores'!G72</f>
        <v>215</v>
      </c>
      <c r="E71" s="24">
        <v>100</v>
      </c>
      <c r="F71" s="31">
        <f t="shared" si="1"/>
        <v>0.46511627906976744</v>
      </c>
    </row>
    <row r="72" spans="1:6" x14ac:dyDescent="0.25">
      <c r="A72" t="s">
        <v>107</v>
      </c>
      <c r="B72" t="s">
        <v>104</v>
      </c>
      <c r="C72" s="14" t="str">
        <f>'Total Scores'!E73</f>
        <v>F</v>
      </c>
      <c r="D72" s="15">
        <f>'Total Scores'!G73</f>
        <v>132</v>
      </c>
      <c r="E72" s="24">
        <v>85</v>
      </c>
      <c r="F72" s="31">
        <f t="shared" si="1"/>
        <v>0.64393939393939392</v>
      </c>
    </row>
    <row r="73" spans="1:6" x14ac:dyDescent="0.25">
      <c r="A73" t="s">
        <v>108</v>
      </c>
      <c r="B73" t="s">
        <v>104</v>
      </c>
      <c r="C73" s="14" t="str">
        <f>'Total Scores'!E74</f>
        <v>F</v>
      </c>
      <c r="D73" s="15">
        <f>'Total Scores'!G74</f>
        <v>162.80000000000001</v>
      </c>
      <c r="E73" s="24">
        <v>305</v>
      </c>
      <c r="F73" s="31">
        <f t="shared" si="1"/>
        <v>1.8734643734643732</v>
      </c>
    </row>
    <row r="74" spans="1:6" x14ac:dyDescent="0.25">
      <c r="A74" t="s">
        <v>109</v>
      </c>
      <c r="B74" t="s">
        <v>110</v>
      </c>
      <c r="C74" s="14" t="str">
        <f>'Total Scores'!E75</f>
        <v>M</v>
      </c>
      <c r="D74" s="15">
        <f>'Total Scores'!G75</f>
        <v>168</v>
      </c>
      <c r="E74" s="24">
        <v>110</v>
      </c>
      <c r="F74" s="31">
        <f t="shared" si="1"/>
        <v>0.65476190476190477</v>
      </c>
    </row>
    <row r="75" spans="1:6" x14ac:dyDescent="0.25">
      <c r="A75" t="s">
        <v>111</v>
      </c>
      <c r="B75" t="s">
        <v>110</v>
      </c>
      <c r="C75" s="14" t="str">
        <f>'Total Scores'!E76</f>
        <v>M</v>
      </c>
      <c r="D75" s="15">
        <f>'Total Scores'!G76</f>
        <v>196</v>
      </c>
      <c r="E75" s="24">
        <v>275</v>
      </c>
      <c r="F75" s="31">
        <f t="shared" si="1"/>
        <v>1.403061224489796</v>
      </c>
    </row>
    <row r="76" spans="1:6" x14ac:dyDescent="0.25">
      <c r="A76" t="s">
        <v>112</v>
      </c>
      <c r="B76" t="s">
        <v>110</v>
      </c>
      <c r="C76" s="14" t="str">
        <f>'Total Scores'!E77</f>
        <v>M</v>
      </c>
      <c r="D76" s="15">
        <f>'Total Scores'!G77</f>
        <v>252.4</v>
      </c>
      <c r="E76" s="24">
        <v>125</v>
      </c>
      <c r="F76" s="31">
        <f t="shared" si="1"/>
        <v>0.49524564183835179</v>
      </c>
    </row>
    <row r="77" spans="1:6" x14ac:dyDescent="0.25">
      <c r="A77" t="s">
        <v>113</v>
      </c>
      <c r="B77" t="s">
        <v>114</v>
      </c>
      <c r="C77" s="14" t="str">
        <f>'Total Scores'!E78</f>
        <v>M</v>
      </c>
      <c r="D77" s="15">
        <f>'Total Scores'!G78</f>
        <v>232</v>
      </c>
      <c r="E77" s="24">
        <v>250</v>
      </c>
      <c r="F77" s="31">
        <f t="shared" si="1"/>
        <v>1.0775862068965518</v>
      </c>
    </row>
    <row r="78" spans="1:6" x14ac:dyDescent="0.25">
      <c r="A78" t="s">
        <v>115</v>
      </c>
      <c r="B78" t="s">
        <v>114</v>
      </c>
      <c r="C78" s="14" t="str">
        <f>'Total Scores'!E79</f>
        <v>M</v>
      </c>
      <c r="D78" s="15">
        <f>'Total Scores'!G79</f>
        <v>213</v>
      </c>
      <c r="E78" s="24">
        <v>305</v>
      </c>
      <c r="F78" s="31">
        <f t="shared" si="1"/>
        <v>1.431924882629108</v>
      </c>
    </row>
    <row r="79" spans="1:6" x14ac:dyDescent="0.25">
      <c r="A79" t="s">
        <v>116</v>
      </c>
      <c r="B79" t="s">
        <v>114</v>
      </c>
      <c r="C79" s="14" t="str">
        <f>'Total Scores'!E80</f>
        <v>M</v>
      </c>
      <c r="D79" s="15">
        <f>'Total Scores'!G80</f>
        <v>207</v>
      </c>
      <c r="E79" s="24">
        <v>275</v>
      </c>
      <c r="F79" s="31">
        <f t="shared" si="1"/>
        <v>1.3285024154589371</v>
      </c>
    </row>
    <row r="80" spans="1:6" x14ac:dyDescent="0.25">
      <c r="A80" t="s">
        <v>117</v>
      </c>
      <c r="B80" t="s">
        <v>114</v>
      </c>
      <c r="C80" s="14" t="str">
        <f>'Total Scores'!E81</f>
        <v>F</v>
      </c>
      <c r="D80" s="15">
        <f>'Total Scores'!G81</f>
        <v>103.6</v>
      </c>
      <c r="E80" s="24">
        <v>315</v>
      </c>
      <c r="F80" s="31">
        <f t="shared" si="1"/>
        <v>3.0405405405405408</v>
      </c>
    </row>
    <row r="81" spans="1:6" x14ac:dyDescent="0.25">
      <c r="A81" t="s">
        <v>118</v>
      </c>
      <c r="B81" t="s">
        <v>114</v>
      </c>
      <c r="C81" s="14" t="str">
        <f>'Total Scores'!E82</f>
        <v>M</v>
      </c>
      <c r="D81" s="15">
        <f>'Total Scores'!G82</f>
        <v>196.8</v>
      </c>
      <c r="E81" s="24">
        <v>305</v>
      </c>
      <c r="F81" s="31">
        <f t="shared" si="1"/>
        <v>1.5497967479674797</v>
      </c>
    </row>
    <row r="82" spans="1:6" x14ac:dyDescent="0.25">
      <c r="A82" t="s">
        <v>119</v>
      </c>
      <c r="B82" t="s">
        <v>114</v>
      </c>
      <c r="C82" s="14" t="str">
        <f>'Total Scores'!E83</f>
        <v>M</v>
      </c>
      <c r="D82" s="15">
        <f>'Total Scores'!G83</f>
        <v>208</v>
      </c>
      <c r="E82" s="24">
        <v>365</v>
      </c>
      <c r="F82" s="31">
        <f t="shared" si="1"/>
        <v>1.7548076923076923</v>
      </c>
    </row>
    <row r="83" spans="1:6" x14ac:dyDescent="0.25">
      <c r="A83" t="s">
        <v>120</v>
      </c>
      <c r="B83" t="s">
        <v>121</v>
      </c>
      <c r="C83" s="14" t="str">
        <f>'Total Scores'!E84</f>
        <v>M</v>
      </c>
      <c r="D83" s="15">
        <f>'Total Scores'!G84</f>
        <v>215</v>
      </c>
      <c r="E83" s="24">
        <v>335</v>
      </c>
      <c r="F83" s="31">
        <f t="shared" si="1"/>
        <v>1.558139534883721</v>
      </c>
    </row>
    <row r="84" spans="1:6" x14ac:dyDescent="0.25">
      <c r="A84" t="s">
        <v>122</v>
      </c>
      <c r="B84" t="s">
        <v>121</v>
      </c>
      <c r="C84" s="14" t="str">
        <f>'Total Scores'!E85</f>
        <v>F</v>
      </c>
      <c r="D84" s="15">
        <f>'Total Scores'!G85</f>
        <v>154</v>
      </c>
      <c r="E84" s="24">
        <v>165</v>
      </c>
      <c r="F84" s="31">
        <f t="shared" si="1"/>
        <v>1.0714285714285714</v>
      </c>
    </row>
    <row r="85" spans="1:6" x14ac:dyDescent="0.25">
      <c r="A85" t="s">
        <v>123</v>
      </c>
      <c r="B85" t="s">
        <v>121</v>
      </c>
      <c r="C85" s="14" t="str">
        <f>'Total Scores'!E86</f>
        <v>M</v>
      </c>
      <c r="D85" s="15">
        <f>'Total Scores'!G86</f>
        <v>220</v>
      </c>
      <c r="E85" s="24">
        <v>100</v>
      </c>
      <c r="F85" s="31">
        <f t="shared" si="1"/>
        <v>0.45454545454545453</v>
      </c>
    </row>
    <row r="86" spans="1:6" x14ac:dyDescent="0.25">
      <c r="A86" t="s">
        <v>124</v>
      </c>
      <c r="B86" t="s">
        <v>121</v>
      </c>
      <c r="C86" s="14" t="str">
        <f>'Total Scores'!E87</f>
        <v>M</v>
      </c>
      <c r="D86" s="15">
        <f>'Total Scores'!G87</f>
        <v>183</v>
      </c>
      <c r="E86" s="24">
        <v>475</v>
      </c>
      <c r="F86" s="31">
        <f t="shared" si="1"/>
        <v>2.5956284153005464</v>
      </c>
    </row>
    <row r="87" spans="1:6" x14ac:dyDescent="0.25">
      <c r="A87" t="s">
        <v>125</v>
      </c>
      <c r="B87" t="s">
        <v>121</v>
      </c>
      <c r="C87" s="14" t="str">
        <f>'Total Scores'!E88</f>
        <v>M</v>
      </c>
      <c r="D87" s="15">
        <f>'Total Scores'!G88</f>
        <v>240</v>
      </c>
      <c r="E87" s="24">
        <v>255</v>
      </c>
      <c r="F87" s="31">
        <f t="shared" si="1"/>
        <v>1.0625</v>
      </c>
    </row>
    <row r="88" spans="1:6" x14ac:dyDescent="0.25">
      <c r="A88" t="s">
        <v>126</v>
      </c>
      <c r="B88" t="s">
        <v>121</v>
      </c>
      <c r="C88" s="14" t="str">
        <f>'Total Scores'!E89</f>
        <v>M</v>
      </c>
      <c r="D88" s="15">
        <f>'Total Scores'!G89</f>
        <v>231</v>
      </c>
      <c r="E88" s="24">
        <v>135</v>
      </c>
      <c r="F88" s="31">
        <f t="shared" si="1"/>
        <v>0.58441558441558439</v>
      </c>
    </row>
    <row r="89" spans="1:6" x14ac:dyDescent="0.25">
      <c r="A89" t="s">
        <v>127</v>
      </c>
      <c r="B89" t="s">
        <v>121</v>
      </c>
      <c r="C89" s="14" t="str">
        <f>'Total Scores'!E90</f>
        <v>F</v>
      </c>
      <c r="D89" s="15">
        <f>'Total Scores'!G90</f>
        <v>131</v>
      </c>
      <c r="E89" s="24">
        <v>135</v>
      </c>
      <c r="F89" s="31">
        <f t="shared" si="1"/>
        <v>1.0305343511450382</v>
      </c>
    </row>
    <row r="90" spans="1:6" x14ac:dyDescent="0.25">
      <c r="A90" t="s">
        <v>128</v>
      </c>
      <c r="B90" t="s">
        <v>121</v>
      </c>
      <c r="C90" s="14" t="str">
        <f>'Total Scores'!E91</f>
        <v>M</v>
      </c>
      <c r="D90" s="15">
        <f>'Total Scores'!G91</f>
        <v>242.2</v>
      </c>
      <c r="E90" s="24">
        <v>275</v>
      </c>
      <c r="F90" s="31">
        <f t="shared" si="1"/>
        <v>1.1354252683732453</v>
      </c>
    </row>
    <row r="91" spans="1:6" x14ac:dyDescent="0.25">
      <c r="A91" t="s">
        <v>129</v>
      </c>
      <c r="B91" t="s">
        <v>130</v>
      </c>
      <c r="C91" s="14" t="str">
        <f>'Total Scores'!E92</f>
        <v>F</v>
      </c>
      <c r="D91" s="15">
        <f>'Total Scores'!G92</f>
        <v>113.4</v>
      </c>
      <c r="E91" s="24">
        <v>260</v>
      </c>
      <c r="F91" s="31">
        <f t="shared" si="1"/>
        <v>2.2927689594356262</v>
      </c>
    </row>
    <row r="92" spans="1:6" x14ac:dyDescent="0.25">
      <c r="A92" t="s">
        <v>131</v>
      </c>
      <c r="B92" t="s">
        <v>132</v>
      </c>
      <c r="C92" s="14" t="str">
        <f>'Total Scores'!E93</f>
        <v>M</v>
      </c>
      <c r="D92" s="15">
        <f>'Total Scores'!G93</f>
        <v>240.6</v>
      </c>
      <c r="E92" s="24">
        <v>250</v>
      </c>
      <c r="F92" s="31">
        <f t="shared" si="1"/>
        <v>1.0390689941812137</v>
      </c>
    </row>
    <row r="93" spans="1:6" x14ac:dyDescent="0.25">
      <c r="A93" t="s">
        <v>133</v>
      </c>
      <c r="B93" t="s">
        <v>132</v>
      </c>
      <c r="C93" s="14" t="str">
        <f>'Total Scores'!E94</f>
        <v>M</v>
      </c>
      <c r="D93" s="15">
        <f>'Total Scores'!G94</f>
        <v>246.4</v>
      </c>
      <c r="E93" s="24">
        <v>165</v>
      </c>
      <c r="F93" s="31">
        <f t="shared" si="1"/>
        <v>0.6696428571428571</v>
      </c>
    </row>
    <row r="94" spans="1:6" x14ac:dyDescent="0.25">
      <c r="A94" t="s">
        <v>134</v>
      </c>
      <c r="B94" t="s">
        <v>132</v>
      </c>
      <c r="C94" s="14" t="str">
        <f>'Total Scores'!E95</f>
        <v>F</v>
      </c>
      <c r="D94" s="15">
        <f>'Total Scores'!G95</f>
        <v>155</v>
      </c>
      <c r="E94" s="24">
        <v>155</v>
      </c>
      <c r="F94" s="31">
        <f t="shared" si="1"/>
        <v>1</v>
      </c>
    </row>
    <row r="95" spans="1:6" x14ac:dyDescent="0.25">
      <c r="A95" t="s">
        <v>135</v>
      </c>
      <c r="B95" t="s">
        <v>136</v>
      </c>
      <c r="C95" s="14" t="str">
        <f>'Total Scores'!E96</f>
        <v>F</v>
      </c>
      <c r="D95" s="15">
        <f>'Total Scores'!G96</f>
        <v>156.6</v>
      </c>
      <c r="E95" s="24">
        <v>225</v>
      </c>
      <c r="F95" s="31">
        <f t="shared" si="1"/>
        <v>1.4367816091954024</v>
      </c>
    </row>
    <row r="96" spans="1:6" x14ac:dyDescent="0.25">
      <c r="A96" t="s">
        <v>137</v>
      </c>
      <c r="B96" t="s">
        <v>138</v>
      </c>
      <c r="C96" s="14" t="str">
        <f>'Total Scores'!E97</f>
        <v>F</v>
      </c>
      <c r="D96" s="15">
        <f>'Total Scores'!G97</f>
        <v>208</v>
      </c>
      <c r="E96" s="24">
        <v>255</v>
      </c>
      <c r="F96" s="31">
        <f t="shared" si="1"/>
        <v>1.2259615384615385</v>
      </c>
    </row>
    <row r="97" spans="1:6" x14ac:dyDescent="0.25">
      <c r="A97" t="s">
        <v>139</v>
      </c>
      <c r="B97" t="s">
        <v>138</v>
      </c>
      <c r="C97" s="14" t="str">
        <f>'Total Scores'!E98</f>
        <v>M</v>
      </c>
      <c r="D97" s="15">
        <f>'Total Scores'!G98</f>
        <v>217.8</v>
      </c>
      <c r="E97" s="24">
        <v>145</v>
      </c>
      <c r="F97" s="31">
        <f t="shared" si="1"/>
        <v>0.66574839302112021</v>
      </c>
    </row>
    <row r="98" spans="1:6" x14ac:dyDescent="0.25">
      <c r="A98" t="s">
        <v>140</v>
      </c>
      <c r="B98" t="s">
        <v>138</v>
      </c>
      <c r="C98" s="14" t="str">
        <f>'Total Scores'!E99</f>
        <v>F</v>
      </c>
      <c r="D98" s="15">
        <f>'Total Scores'!G99</f>
        <v>180</v>
      </c>
      <c r="E98" s="24">
        <v>275</v>
      </c>
      <c r="F98" s="31">
        <f t="shared" si="1"/>
        <v>1.5277777777777777</v>
      </c>
    </row>
    <row r="99" spans="1:6" x14ac:dyDescent="0.25">
      <c r="A99" t="s">
        <v>141</v>
      </c>
      <c r="B99" t="s">
        <v>138</v>
      </c>
      <c r="C99" s="14" t="str">
        <f>'Total Scores'!E100</f>
        <v>F</v>
      </c>
      <c r="D99" s="15">
        <f>'Total Scores'!G100</f>
        <v>189</v>
      </c>
      <c r="E99" s="24">
        <v>365</v>
      </c>
      <c r="F99" s="31">
        <f t="shared" si="1"/>
        <v>1.9312169312169312</v>
      </c>
    </row>
    <row r="100" spans="1:6" x14ac:dyDescent="0.25">
      <c r="A100" t="s">
        <v>142</v>
      </c>
      <c r="B100" t="s">
        <v>138</v>
      </c>
      <c r="C100" s="14" t="str">
        <f>'Total Scores'!E101</f>
        <v>M</v>
      </c>
      <c r="D100" s="15">
        <f>'Total Scores'!G101</f>
        <v>302.8</v>
      </c>
      <c r="E100" s="24">
        <v>365</v>
      </c>
      <c r="F100" s="31">
        <f t="shared" si="1"/>
        <v>1.2054161162483488</v>
      </c>
    </row>
    <row r="101" spans="1:6" x14ac:dyDescent="0.25">
      <c r="A101" s="14"/>
      <c r="B101" s="14"/>
      <c r="C101" s="14"/>
      <c r="D101" s="15"/>
      <c r="E101" s="24"/>
    </row>
    <row r="102" spans="1:6" x14ac:dyDescent="0.25">
      <c r="A102" s="14"/>
      <c r="B102" s="14"/>
      <c r="C102" s="14"/>
      <c r="D102" s="15"/>
      <c r="E102" s="24"/>
    </row>
    <row r="103" spans="1:6" x14ac:dyDescent="0.25">
      <c r="A103" s="14"/>
      <c r="B103" s="14"/>
      <c r="C103" s="14"/>
      <c r="D103" s="15"/>
      <c r="E103" s="24"/>
    </row>
    <row r="104" spans="1:6" x14ac:dyDescent="0.25">
      <c r="A104" s="14"/>
      <c r="B104" s="14"/>
      <c r="C104" s="14"/>
      <c r="D104" s="15"/>
      <c r="E104" s="24"/>
    </row>
    <row r="105" spans="1:6" x14ac:dyDescent="0.25">
      <c r="A105" s="14"/>
      <c r="B105" s="14"/>
      <c r="C105" s="14"/>
      <c r="D105" s="15"/>
      <c r="E105" s="24"/>
    </row>
    <row r="106" spans="1:6" x14ac:dyDescent="0.25">
      <c r="A106" s="14"/>
      <c r="B106" s="14"/>
      <c r="C106" s="14"/>
      <c r="D106" s="15"/>
      <c r="E106" s="24"/>
    </row>
    <row r="107" spans="1:6" x14ac:dyDescent="0.25">
      <c r="A107" s="14"/>
      <c r="B107" s="14"/>
      <c r="C107" s="14"/>
      <c r="D107" s="15"/>
      <c r="E107" s="24"/>
    </row>
    <row r="108" spans="1:6" x14ac:dyDescent="0.25">
      <c r="A108" s="14"/>
      <c r="B108" s="14"/>
      <c r="C108" s="14"/>
      <c r="D108" s="15"/>
    </row>
    <row r="109" spans="1:6" x14ac:dyDescent="0.25">
      <c r="A109" s="14"/>
      <c r="B109" s="14"/>
      <c r="C109" s="14"/>
      <c r="D109" s="15"/>
    </row>
    <row r="110" spans="1:6" x14ac:dyDescent="0.25">
      <c r="A110" s="14"/>
      <c r="B110" s="14"/>
      <c r="C110" s="14"/>
      <c r="D110" s="15"/>
    </row>
    <row r="111" spans="1:6" x14ac:dyDescent="0.25">
      <c r="A111" s="14"/>
      <c r="B111" s="14"/>
      <c r="C111" s="14"/>
      <c r="D111" s="15"/>
    </row>
    <row r="112" spans="1:6" x14ac:dyDescent="0.25">
      <c r="A112" s="14"/>
      <c r="B112" s="14"/>
      <c r="C112" s="14"/>
      <c r="D112" s="15"/>
    </row>
    <row r="113" spans="1:4" x14ac:dyDescent="0.25">
      <c r="A113" s="14"/>
      <c r="B113" s="14"/>
      <c r="C113" s="14"/>
      <c r="D113" s="15"/>
    </row>
    <row r="114" spans="1:4" x14ac:dyDescent="0.25">
      <c r="A114" s="14"/>
      <c r="B114" s="14"/>
      <c r="C114" s="14"/>
      <c r="D114" s="15"/>
    </row>
    <row r="115" spans="1:4" x14ac:dyDescent="0.25">
      <c r="A115" s="14"/>
      <c r="B115" s="14"/>
      <c r="C115" s="14"/>
      <c r="D115" s="15"/>
    </row>
    <row r="116" spans="1:4" x14ac:dyDescent="0.25">
      <c r="A116" s="14"/>
      <c r="B116" s="14"/>
      <c r="C116" s="14"/>
      <c r="D116" s="15"/>
    </row>
    <row r="117" spans="1:4" x14ac:dyDescent="0.25">
      <c r="A117" s="14"/>
      <c r="B117" s="14"/>
      <c r="C117" s="14"/>
      <c r="D117" s="15"/>
    </row>
    <row r="118" spans="1:4" x14ac:dyDescent="0.25">
      <c r="A118" s="14"/>
      <c r="B118" s="14"/>
      <c r="C118" s="14"/>
      <c r="D118" s="15"/>
    </row>
    <row r="119" spans="1:4" x14ac:dyDescent="0.25">
      <c r="A119" s="14"/>
      <c r="B119" s="14"/>
      <c r="C119" s="14"/>
      <c r="D119" s="15"/>
    </row>
    <row r="120" spans="1:4" x14ac:dyDescent="0.25">
      <c r="A120" s="14"/>
      <c r="B120" s="14"/>
      <c r="C120" s="14"/>
      <c r="D120" s="15"/>
    </row>
    <row r="121" spans="1:4" x14ac:dyDescent="0.25">
      <c r="A121" s="14"/>
      <c r="B121" s="14"/>
      <c r="C121" s="14"/>
      <c r="D121" s="15"/>
    </row>
    <row r="122" spans="1:4" x14ac:dyDescent="0.25">
      <c r="A122" s="14"/>
      <c r="B122" s="14"/>
      <c r="C122" s="14"/>
      <c r="D122" s="15"/>
    </row>
    <row r="123" spans="1:4" x14ac:dyDescent="0.25">
      <c r="A123" s="14"/>
      <c r="B123" s="14"/>
      <c r="C123" s="14"/>
      <c r="D123" s="15"/>
    </row>
    <row r="124" spans="1:4" x14ac:dyDescent="0.25">
      <c r="A124" s="14"/>
      <c r="B124" s="14"/>
      <c r="C124" s="14"/>
      <c r="D124" s="15"/>
    </row>
    <row r="125" spans="1:4" x14ac:dyDescent="0.25">
      <c r="A125" s="14"/>
      <c r="B125" s="14"/>
      <c r="C125" s="14"/>
      <c r="D125" s="15"/>
    </row>
    <row r="126" spans="1:4" x14ac:dyDescent="0.25">
      <c r="A126" s="14"/>
      <c r="B126" s="14"/>
      <c r="C126" s="14"/>
      <c r="D126" s="15"/>
    </row>
    <row r="127" spans="1:4" x14ac:dyDescent="0.25">
      <c r="A127" s="14"/>
      <c r="B127" s="14"/>
      <c r="C127" s="14"/>
      <c r="D127" s="15"/>
    </row>
    <row r="128" spans="1:4" x14ac:dyDescent="0.25">
      <c r="A128" s="14"/>
      <c r="B128" s="14"/>
      <c r="C128" s="14"/>
      <c r="D128" s="15"/>
    </row>
    <row r="129" spans="1:4" x14ac:dyDescent="0.25">
      <c r="A129" s="14"/>
      <c r="B129" s="14"/>
      <c r="C129" s="14"/>
      <c r="D129" s="15"/>
    </row>
    <row r="130" spans="1:4" x14ac:dyDescent="0.25">
      <c r="A130" s="14"/>
      <c r="B130" s="14"/>
      <c r="C130" s="14"/>
      <c r="D130" s="15"/>
    </row>
    <row r="131" spans="1:4" x14ac:dyDescent="0.25">
      <c r="A131" s="14"/>
      <c r="B131" s="14"/>
      <c r="C131" s="14"/>
      <c r="D131" s="15"/>
    </row>
    <row r="132" spans="1:4" x14ac:dyDescent="0.25">
      <c r="A132" s="14"/>
      <c r="B132" s="14"/>
      <c r="C132" s="14"/>
      <c r="D132" s="15"/>
    </row>
    <row r="133" spans="1:4" x14ac:dyDescent="0.25">
      <c r="A133" s="14"/>
      <c r="B133" s="14"/>
      <c r="C133" s="14"/>
      <c r="D133" s="15"/>
    </row>
    <row r="134" spans="1:4" x14ac:dyDescent="0.25">
      <c r="A134" s="14"/>
      <c r="B134" s="14"/>
      <c r="C134" s="14"/>
      <c r="D134" s="15"/>
    </row>
    <row r="135" spans="1:4" x14ac:dyDescent="0.25">
      <c r="A135" s="14"/>
      <c r="B135" s="14"/>
      <c r="C135" s="14"/>
      <c r="D135" s="15"/>
    </row>
    <row r="136" spans="1:4" x14ac:dyDescent="0.25">
      <c r="A136" s="14"/>
      <c r="B136" s="14"/>
      <c r="C136" s="14"/>
      <c r="D136" s="15"/>
    </row>
    <row r="137" spans="1:4" x14ac:dyDescent="0.25">
      <c r="A137" s="14"/>
      <c r="B137" s="14"/>
      <c r="C137" s="14"/>
      <c r="D137" s="15"/>
    </row>
    <row r="138" spans="1:4" x14ac:dyDescent="0.25">
      <c r="A138" s="14"/>
      <c r="B138" s="14"/>
      <c r="C138" s="14"/>
      <c r="D138" s="15"/>
    </row>
    <row r="139" spans="1:4" x14ac:dyDescent="0.25">
      <c r="A139" s="14"/>
      <c r="B139" s="14"/>
      <c r="C139" s="14"/>
      <c r="D139" s="15"/>
    </row>
    <row r="140" spans="1:4" x14ac:dyDescent="0.25">
      <c r="A140" s="14"/>
      <c r="B140" s="14"/>
      <c r="C140" s="14"/>
      <c r="D140" s="15"/>
    </row>
    <row r="141" spans="1:4" x14ac:dyDescent="0.25">
      <c r="A141" s="14"/>
      <c r="B141" s="14"/>
      <c r="C141" s="14"/>
      <c r="D141" s="15"/>
    </row>
    <row r="142" spans="1:4" x14ac:dyDescent="0.25">
      <c r="A142" s="14"/>
      <c r="B142" s="14"/>
      <c r="C142" s="14"/>
      <c r="D142" s="15"/>
    </row>
    <row r="143" spans="1:4" x14ac:dyDescent="0.25">
      <c r="A143" s="14"/>
      <c r="B143" s="14"/>
      <c r="C143" s="14"/>
      <c r="D143" s="15"/>
    </row>
    <row r="144" spans="1:4" x14ac:dyDescent="0.25">
      <c r="A144" s="14"/>
      <c r="B144" s="14"/>
      <c r="C144" s="14"/>
      <c r="D144" s="15"/>
    </row>
    <row r="145" spans="1:4" x14ac:dyDescent="0.25">
      <c r="A145" s="14"/>
      <c r="B145" s="14"/>
      <c r="C145" s="14"/>
      <c r="D145" s="15"/>
    </row>
    <row r="146" spans="1:4" x14ac:dyDescent="0.25">
      <c r="A146" s="14"/>
      <c r="B146" s="14"/>
      <c r="C146" s="14"/>
      <c r="D146" s="15"/>
    </row>
    <row r="147" spans="1:4" x14ac:dyDescent="0.25">
      <c r="A147" s="14"/>
      <c r="B147" s="14"/>
      <c r="C147" s="14"/>
      <c r="D147" s="15"/>
    </row>
    <row r="148" spans="1:4" x14ac:dyDescent="0.25">
      <c r="A148" s="14"/>
      <c r="B148" s="14"/>
      <c r="C148" s="14"/>
      <c r="D148" s="15"/>
    </row>
    <row r="149" spans="1:4" x14ac:dyDescent="0.25">
      <c r="A149" s="14"/>
      <c r="B149" s="14"/>
      <c r="C149" s="14"/>
      <c r="D149" s="15"/>
    </row>
    <row r="150" spans="1:4" x14ac:dyDescent="0.25">
      <c r="A150" s="14"/>
      <c r="B150" s="14"/>
      <c r="C150" s="14"/>
      <c r="D150" s="15"/>
    </row>
    <row r="151" spans="1:4" x14ac:dyDescent="0.25">
      <c r="A151" s="14"/>
      <c r="B151" s="14"/>
      <c r="C151" s="14"/>
      <c r="D151" s="15"/>
    </row>
    <row r="152" spans="1:4" x14ac:dyDescent="0.25">
      <c r="A152" s="14"/>
      <c r="B152" s="14"/>
      <c r="C152" s="14"/>
      <c r="D152" s="15"/>
    </row>
    <row r="153" spans="1:4" x14ac:dyDescent="0.25">
      <c r="A153" s="14"/>
      <c r="B153" s="14"/>
      <c r="C153" s="14"/>
      <c r="D153" s="15"/>
    </row>
    <row r="154" spans="1:4" x14ac:dyDescent="0.25">
      <c r="A154" s="14"/>
      <c r="B154" s="14"/>
      <c r="C154" s="14"/>
      <c r="D154" s="15"/>
    </row>
    <row r="155" spans="1:4" x14ac:dyDescent="0.25">
      <c r="A155" s="14"/>
      <c r="B155" s="14"/>
      <c r="C155" s="14"/>
      <c r="D155" s="15"/>
    </row>
    <row r="156" spans="1:4" x14ac:dyDescent="0.25">
      <c r="A156" s="14"/>
      <c r="B156" s="14"/>
      <c r="C156" s="14"/>
      <c r="D156" s="15"/>
    </row>
    <row r="157" spans="1:4" x14ac:dyDescent="0.25">
      <c r="A157" s="14"/>
      <c r="B157" s="14"/>
      <c r="C157" s="14"/>
      <c r="D157" s="15"/>
    </row>
    <row r="158" spans="1:4" x14ac:dyDescent="0.25">
      <c r="A158" s="14"/>
      <c r="B158" s="14"/>
      <c r="C158" s="14"/>
      <c r="D158" s="15"/>
    </row>
    <row r="159" spans="1:4" x14ac:dyDescent="0.25">
      <c r="A159" s="14"/>
      <c r="B159" s="14"/>
      <c r="C159" s="14"/>
      <c r="D159" s="15"/>
    </row>
    <row r="160" spans="1:4" x14ac:dyDescent="0.25">
      <c r="A160" s="14"/>
      <c r="B160" s="14"/>
      <c r="C160" s="14"/>
      <c r="D160" s="15"/>
    </row>
    <row r="161" spans="1:4" x14ac:dyDescent="0.25">
      <c r="A161" s="14"/>
      <c r="B161" s="14"/>
      <c r="C161" s="14"/>
      <c r="D161" s="15"/>
    </row>
    <row r="162" spans="1:4" x14ac:dyDescent="0.25">
      <c r="A162" s="14"/>
      <c r="B162" s="14"/>
      <c r="C162" s="14"/>
      <c r="D162" s="15"/>
    </row>
    <row r="163" spans="1:4" x14ac:dyDescent="0.25">
      <c r="A163" s="14"/>
      <c r="B163" s="14"/>
      <c r="C163" s="14"/>
      <c r="D163" s="15"/>
    </row>
    <row r="164" spans="1:4" x14ac:dyDescent="0.25">
      <c r="A164" s="14"/>
      <c r="B164" s="14"/>
      <c r="C164" s="14"/>
      <c r="D164" s="15"/>
    </row>
    <row r="165" spans="1:4" x14ac:dyDescent="0.25">
      <c r="A165" s="14"/>
      <c r="B165" s="14"/>
      <c r="C165" s="14"/>
      <c r="D165" s="15"/>
    </row>
    <row r="166" spans="1:4" x14ac:dyDescent="0.25">
      <c r="A166" s="14"/>
      <c r="B166" s="14"/>
      <c r="C166" s="14"/>
      <c r="D166" s="15"/>
    </row>
    <row r="167" spans="1:4" x14ac:dyDescent="0.25">
      <c r="A167" s="14"/>
      <c r="B167" s="14"/>
      <c r="C167" s="14"/>
      <c r="D167" s="15"/>
    </row>
    <row r="168" spans="1:4" x14ac:dyDescent="0.25">
      <c r="A168" s="14"/>
      <c r="B168" s="14"/>
      <c r="C168" s="14"/>
      <c r="D168" s="15"/>
    </row>
    <row r="169" spans="1:4" x14ac:dyDescent="0.25">
      <c r="A169" s="14"/>
      <c r="B169" s="14"/>
      <c r="C169" s="14"/>
      <c r="D169" s="15"/>
    </row>
    <row r="170" spans="1:4" x14ac:dyDescent="0.25">
      <c r="A170" s="14"/>
      <c r="B170" s="14"/>
      <c r="C170" s="14"/>
      <c r="D170" s="15"/>
    </row>
    <row r="171" spans="1:4" x14ac:dyDescent="0.25">
      <c r="A171" s="14"/>
      <c r="B171" s="14"/>
      <c r="C171" s="14"/>
      <c r="D171" s="15"/>
    </row>
    <row r="172" spans="1:4" x14ac:dyDescent="0.25">
      <c r="A172" s="14"/>
      <c r="B172" s="14"/>
      <c r="C172" s="14"/>
      <c r="D172" s="15"/>
    </row>
    <row r="173" spans="1:4" x14ac:dyDescent="0.25">
      <c r="A173" s="14"/>
      <c r="B173" s="14"/>
      <c r="C173" s="14"/>
      <c r="D173" s="15"/>
    </row>
    <row r="174" spans="1:4" x14ac:dyDescent="0.25">
      <c r="A174" s="14"/>
      <c r="B174" s="14"/>
      <c r="C174" s="14"/>
      <c r="D174" s="15"/>
    </row>
    <row r="175" spans="1:4" x14ac:dyDescent="0.25">
      <c r="A175" s="14"/>
      <c r="B175" s="14"/>
      <c r="C175" s="14"/>
      <c r="D175" s="15"/>
    </row>
    <row r="176" spans="1:4" x14ac:dyDescent="0.25">
      <c r="A176" s="14"/>
      <c r="B176" s="14"/>
      <c r="C176" s="14"/>
      <c r="D176" s="15"/>
    </row>
    <row r="177" spans="1:4" x14ac:dyDescent="0.25">
      <c r="A177" s="14"/>
      <c r="B177" s="14"/>
      <c r="C177" s="14"/>
      <c r="D177" s="15"/>
    </row>
    <row r="178" spans="1:4" x14ac:dyDescent="0.25">
      <c r="A178" s="14"/>
      <c r="B178" s="14"/>
      <c r="C178" s="14"/>
      <c r="D178" s="15"/>
    </row>
    <row r="179" spans="1:4" x14ac:dyDescent="0.25">
      <c r="A179" s="14"/>
      <c r="B179" s="14"/>
      <c r="C179" s="14"/>
      <c r="D179" s="15"/>
    </row>
    <row r="180" spans="1:4" x14ac:dyDescent="0.25">
      <c r="A180" s="14"/>
      <c r="B180" s="14"/>
      <c r="C180" s="14"/>
      <c r="D180" s="15"/>
    </row>
    <row r="181" spans="1:4" x14ac:dyDescent="0.25">
      <c r="A181" s="14"/>
      <c r="B181" s="14"/>
      <c r="C181" s="14"/>
      <c r="D181" s="15"/>
    </row>
    <row r="182" spans="1:4" x14ac:dyDescent="0.25">
      <c r="A182" s="14"/>
      <c r="B182" s="14"/>
      <c r="C182" s="14"/>
      <c r="D182" s="15"/>
    </row>
    <row r="183" spans="1:4" x14ac:dyDescent="0.25">
      <c r="A183" s="14"/>
      <c r="B183" s="14"/>
      <c r="C183" s="14"/>
      <c r="D183" s="15"/>
    </row>
    <row r="184" spans="1:4" x14ac:dyDescent="0.25">
      <c r="A184" s="14"/>
      <c r="B184" s="14"/>
      <c r="C184" s="14"/>
      <c r="D184" s="15"/>
    </row>
    <row r="185" spans="1:4" x14ac:dyDescent="0.25">
      <c r="A185" s="14"/>
      <c r="B185" s="14"/>
      <c r="C185" s="14"/>
      <c r="D185" s="15"/>
    </row>
    <row r="186" spans="1:4" x14ac:dyDescent="0.25">
      <c r="A186" s="14"/>
      <c r="B186" s="14"/>
      <c r="C186" s="14"/>
      <c r="D186" s="15"/>
    </row>
    <row r="187" spans="1:4" x14ac:dyDescent="0.25">
      <c r="A187" s="14"/>
      <c r="B187" s="14"/>
      <c r="C187" s="14"/>
      <c r="D187" s="15"/>
    </row>
    <row r="188" spans="1:4" x14ac:dyDescent="0.25">
      <c r="A188" s="14"/>
      <c r="B188" s="14"/>
      <c r="C188" s="14"/>
      <c r="D188" s="15"/>
    </row>
    <row r="189" spans="1:4" x14ac:dyDescent="0.25">
      <c r="A189" s="14"/>
      <c r="B189" s="14"/>
      <c r="C189" s="14"/>
      <c r="D189" s="15"/>
    </row>
    <row r="190" spans="1:4" x14ac:dyDescent="0.25">
      <c r="A190" s="14"/>
      <c r="B190" s="14"/>
      <c r="C190" s="14"/>
      <c r="D190" s="15"/>
    </row>
    <row r="191" spans="1:4" x14ac:dyDescent="0.25">
      <c r="A191" s="14"/>
      <c r="B191" s="14"/>
      <c r="C191" s="14"/>
      <c r="D191" s="15"/>
    </row>
    <row r="192" spans="1:4" x14ac:dyDescent="0.25">
      <c r="A192" s="14"/>
      <c r="B192" s="14"/>
      <c r="C192" s="14"/>
      <c r="D192" s="15"/>
    </row>
    <row r="193" spans="1:4" x14ac:dyDescent="0.25">
      <c r="A193" s="14"/>
      <c r="B193" s="14"/>
      <c r="C193" s="14"/>
      <c r="D193" s="15"/>
    </row>
    <row r="194" spans="1:4" x14ac:dyDescent="0.25">
      <c r="A194" s="14"/>
      <c r="B194" s="14"/>
      <c r="C194" s="14"/>
      <c r="D194" s="15"/>
    </row>
    <row r="195" spans="1:4" x14ac:dyDescent="0.25">
      <c r="A195" s="14"/>
      <c r="B195" s="14"/>
      <c r="C195" s="14"/>
      <c r="D195" s="15"/>
    </row>
    <row r="196" spans="1:4" x14ac:dyDescent="0.25">
      <c r="A196" s="14"/>
      <c r="B196" s="14"/>
      <c r="C196" s="14"/>
      <c r="D196" s="15"/>
    </row>
    <row r="197" spans="1:4" x14ac:dyDescent="0.25">
      <c r="A197" s="14"/>
      <c r="B197" s="14"/>
      <c r="C197" s="14"/>
      <c r="D197" s="15"/>
    </row>
    <row r="198" spans="1:4" x14ac:dyDescent="0.25">
      <c r="A198" s="14"/>
      <c r="B198" s="14"/>
      <c r="C198" s="14"/>
      <c r="D198" s="15"/>
    </row>
    <row r="199" spans="1:4" x14ac:dyDescent="0.25">
      <c r="A199" s="14"/>
      <c r="B199" s="14"/>
      <c r="C199" s="14"/>
      <c r="D199" s="15"/>
    </row>
    <row r="200" spans="1:4" x14ac:dyDescent="0.25">
      <c r="A200" s="14"/>
      <c r="B200" s="14"/>
      <c r="C200" s="14"/>
      <c r="D200" s="15"/>
    </row>
    <row r="201" spans="1:4" x14ac:dyDescent="0.25">
      <c r="A201" s="14"/>
      <c r="B201" s="14"/>
      <c r="C201" s="14"/>
      <c r="D201" s="15"/>
    </row>
    <row r="202" spans="1:4" x14ac:dyDescent="0.25">
      <c r="A202" s="14"/>
      <c r="B202" s="14"/>
      <c r="C202" s="14"/>
      <c r="D202" s="15"/>
    </row>
    <row r="203" spans="1:4" x14ac:dyDescent="0.25">
      <c r="A203" s="14"/>
      <c r="B203" s="14"/>
      <c r="C203" s="14"/>
      <c r="D203" s="15"/>
    </row>
    <row r="204" spans="1:4" x14ac:dyDescent="0.25">
      <c r="A204" s="14"/>
      <c r="B204" s="14"/>
      <c r="C204" s="14"/>
      <c r="D204" s="15"/>
    </row>
    <row r="205" spans="1:4" x14ac:dyDescent="0.25">
      <c r="A205" s="14"/>
      <c r="B205" s="14"/>
      <c r="C205" s="14"/>
      <c r="D205" s="15"/>
    </row>
    <row r="206" spans="1:4" x14ac:dyDescent="0.25">
      <c r="A206" s="14"/>
      <c r="B206" s="14"/>
      <c r="C206" s="14"/>
      <c r="D206" s="15"/>
    </row>
    <row r="207" spans="1:4" x14ac:dyDescent="0.25">
      <c r="A207" s="14"/>
      <c r="B207" s="14"/>
      <c r="C207" s="14"/>
      <c r="D207" s="15"/>
    </row>
    <row r="208" spans="1:4" x14ac:dyDescent="0.25">
      <c r="A208" s="14"/>
      <c r="B208" s="14"/>
      <c r="C208" s="14"/>
      <c r="D208" s="15"/>
    </row>
    <row r="209" spans="1:4" x14ac:dyDescent="0.25">
      <c r="A209" s="14"/>
      <c r="B209" s="14"/>
      <c r="C209" s="14"/>
      <c r="D209" s="15"/>
    </row>
    <row r="210" spans="1:4" x14ac:dyDescent="0.25">
      <c r="A210" s="14"/>
      <c r="B210" s="14"/>
      <c r="C210" s="14"/>
      <c r="D210" s="15"/>
    </row>
    <row r="211" spans="1:4" x14ac:dyDescent="0.25">
      <c r="A211" s="14"/>
      <c r="B211" s="14"/>
      <c r="C211" s="14"/>
      <c r="D211" s="15"/>
    </row>
    <row r="212" spans="1:4" x14ac:dyDescent="0.25">
      <c r="A212" s="14"/>
      <c r="B212" s="14"/>
      <c r="C212" s="14"/>
      <c r="D212" s="15"/>
    </row>
    <row r="213" spans="1:4" x14ac:dyDescent="0.25">
      <c r="A213" s="14"/>
      <c r="B213" s="14"/>
      <c r="C213" s="14"/>
      <c r="D213" s="15"/>
    </row>
    <row r="214" spans="1:4" x14ac:dyDescent="0.25">
      <c r="A214" s="14"/>
      <c r="B214" s="14"/>
      <c r="C214" s="14"/>
      <c r="D214" s="15"/>
    </row>
    <row r="215" spans="1:4" x14ac:dyDescent="0.25">
      <c r="A215" s="14"/>
      <c r="B215" s="14"/>
      <c r="C215" s="14"/>
      <c r="D215" s="15"/>
    </row>
    <row r="216" spans="1:4" x14ac:dyDescent="0.25">
      <c r="A216" s="14"/>
      <c r="B216" s="14"/>
      <c r="C216" s="14"/>
      <c r="D216" s="15"/>
    </row>
    <row r="217" spans="1:4" x14ac:dyDescent="0.25">
      <c r="A217" s="14"/>
      <c r="B217" s="14"/>
      <c r="C217" s="14"/>
      <c r="D217" s="15"/>
    </row>
    <row r="218" spans="1:4" x14ac:dyDescent="0.25">
      <c r="A218" s="14"/>
      <c r="B218" s="14"/>
      <c r="C218" s="14"/>
      <c r="D218" s="15"/>
    </row>
    <row r="219" spans="1:4" x14ac:dyDescent="0.25">
      <c r="A219" s="14"/>
      <c r="B219" s="14"/>
      <c r="C219" s="14"/>
      <c r="D219" s="15"/>
    </row>
    <row r="220" spans="1:4" x14ac:dyDescent="0.25">
      <c r="A220" s="14"/>
      <c r="B220" s="14"/>
      <c r="C220" s="14"/>
      <c r="D220" s="15"/>
    </row>
    <row r="221" spans="1:4" x14ac:dyDescent="0.25">
      <c r="A221" s="14"/>
      <c r="B221" s="14"/>
      <c r="C221" s="14"/>
      <c r="D221" s="15"/>
    </row>
    <row r="222" spans="1:4" x14ac:dyDescent="0.25">
      <c r="A222" s="14"/>
      <c r="B222" s="14"/>
      <c r="C222" s="14"/>
      <c r="D222" s="15"/>
    </row>
    <row r="223" spans="1:4" x14ac:dyDescent="0.25">
      <c r="A223" s="14"/>
      <c r="B223" s="14"/>
      <c r="C223" s="14"/>
      <c r="D223" s="15"/>
    </row>
    <row r="224" spans="1:4" x14ac:dyDescent="0.25">
      <c r="A224" s="14"/>
      <c r="B224" s="14"/>
      <c r="C224" s="14"/>
      <c r="D224" s="15"/>
    </row>
    <row r="225" spans="1:4" x14ac:dyDescent="0.25">
      <c r="A225" s="14"/>
      <c r="B225" s="14"/>
      <c r="C225" s="14"/>
      <c r="D225" s="15"/>
    </row>
    <row r="226" spans="1:4" x14ac:dyDescent="0.25">
      <c r="A226" s="14"/>
      <c r="B226" s="14"/>
      <c r="C226" s="14"/>
      <c r="D226" s="15"/>
    </row>
    <row r="227" spans="1:4" x14ac:dyDescent="0.25">
      <c r="A227" s="14"/>
      <c r="B227" s="14"/>
      <c r="C227" s="14"/>
      <c r="D227" s="15"/>
    </row>
    <row r="228" spans="1:4" x14ac:dyDescent="0.25">
      <c r="A228" s="14"/>
      <c r="B228" s="14"/>
      <c r="C228" s="14"/>
      <c r="D228" s="15"/>
    </row>
    <row r="229" spans="1:4" x14ac:dyDescent="0.25">
      <c r="A229" s="14"/>
      <c r="B229" s="14"/>
      <c r="C229" s="14"/>
      <c r="D229" s="15"/>
    </row>
    <row r="230" spans="1:4" x14ac:dyDescent="0.25">
      <c r="A230" s="14"/>
      <c r="B230" s="14"/>
      <c r="C230" s="14"/>
      <c r="D230" s="15"/>
    </row>
    <row r="231" spans="1:4" x14ac:dyDescent="0.25">
      <c r="A231" s="14"/>
      <c r="B231" s="14"/>
      <c r="C231" s="14"/>
      <c r="D231" s="15"/>
    </row>
    <row r="232" spans="1:4" x14ac:dyDescent="0.25">
      <c r="A232" s="14"/>
      <c r="B232" s="14"/>
      <c r="C232" s="14"/>
      <c r="D232" s="15"/>
    </row>
    <row r="233" spans="1:4" x14ac:dyDescent="0.25">
      <c r="A233" s="14"/>
      <c r="B233" s="14"/>
      <c r="C233" s="14"/>
      <c r="D233" s="15"/>
    </row>
    <row r="234" spans="1:4" x14ac:dyDescent="0.25">
      <c r="A234" s="14"/>
      <c r="B234" s="14"/>
      <c r="C234" s="14"/>
      <c r="D234" s="15"/>
    </row>
    <row r="235" spans="1:4" x14ac:dyDescent="0.25">
      <c r="A235" s="14"/>
      <c r="B235" s="14"/>
      <c r="C235" s="14"/>
      <c r="D235" s="15"/>
    </row>
    <row r="236" spans="1:4" x14ac:dyDescent="0.25">
      <c r="A236" s="14"/>
      <c r="B236" s="14"/>
      <c r="C236" s="14"/>
      <c r="D236" s="15"/>
    </row>
    <row r="237" spans="1:4" x14ac:dyDescent="0.25">
      <c r="A237" s="14"/>
      <c r="B237" s="14"/>
      <c r="C237" s="14"/>
      <c r="D237" s="15"/>
    </row>
    <row r="238" spans="1:4" x14ac:dyDescent="0.25">
      <c r="A238" s="14"/>
      <c r="B238" s="14"/>
      <c r="C238" s="14"/>
      <c r="D238" s="15"/>
    </row>
    <row r="239" spans="1:4" x14ac:dyDescent="0.25">
      <c r="A239" s="14"/>
      <c r="B239" s="14"/>
      <c r="C239" s="14"/>
      <c r="D239" s="15"/>
    </row>
    <row r="240" spans="1:4" x14ac:dyDescent="0.25">
      <c r="A240" s="14"/>
      <c r="B240" s="14"/>
      <c r="C240" s="14"/>
      <c r="D240" s="15"/>
    </row>
    <row r="241" spans="1:4" x14ac:dyDescent="0.25">
      <c r="A241" s="14"/>
      <c r="B241" s="14"/>
      <c r="C241" s="14"/>
      <c r="D241" s="15"/>
    </row>
    <row r="242" spans="1:4" x14ac:dyDescent="0.25">
      <c r="A242" s="14"/>
      <c r="B242" s="14"/>
      <c r="C242" s="14"/>
      <c r="D242" s="15"/>
    </row>
    <row r="243" spans="1:4" x14ac:dyDescent="0.25">
      <c r="A243" s="14"/>
      <c r="B243" s="14"/>
      <c r="C243" s="14"/>
      <c r="D243" s="15"/>
    </row>
    <row r="244" spans="1:4" x14ac:dyDescent="0.25">
      <c r="A244" s="14"/>
      <c r="B244" s="14"/>
      <c r="C244" s="14"/>
      <c r="D244" s="15"/>
    </row>
    <row r="245" spans="1:4" x14ac:dyDescent="0.25">
      <c r="A245" s="14"/>
      <c r="B245" s="14"/>
      <c r="C245" s="14"/>
      <c r="D245" s="15"/>
    </row>
    <row r="246" spans="1:4" x14ac:dyDescent="0.25">
      <c r="A246" s="14"/>
      <c r="B246" s="14"/>
      <c r="C246" s="14"/>
      <c r="D246" s="15"/>
    </row>
    <row r="247" spans="1:4" x14ac:dyDescent="0.25">
      <c r="A247" s="14"/>
      <c r="B247" s="14"/>
      <c r="C247" s="14"/>
      <c r="D247" s="15"/>
    </row>
    <row r="248" spans="1:4" x14ac:dyDescent="0.25">
      <c r="A248" s="14"/>
      <c r="B248" s="14"/>
      <c r="C248" s="14"/>
      <c r="D248" s="15"/>
    </row>
    <row r="249" spans="1:4" x14ac:dyDescent="0.25">
      <c r="A249" s="14"/>
      <c r="B249" s="14"/>
      <c r="C249" s="14"/>
      <c r="D249" s="15"/>
    </row>
    <row r="250" spans="1:4" x14ac:dyDescent="0.25">
      <c r="A250" s="14"/>
      <c r="B250" s="14"/>
      <c r="C250" s="14"/>
      <c r="D250" s="15"/>
    </row>
    <row r="251" spans="1:4" x14ac:dyDescent="0.25">
      <c r="A251" s="14"/>
      <c r="B251" s="14"/>
      <c r="C251" s="14"/>
      <c r="D251" s="15"/>
    </row>
    <row r="252" spans="1:4" x14ac:dyDescent="0.25">
      <c r="A252" s="14"/>
      <c r="B252" s="14"/>
      <c r="C252" s="14"/>
      <c r="D252" s="15"/>
    </row>
    <row r="253" spans="1:4" x14ac:dyDescent="0.25">
      <c r="A253" s="14"/>
      <c r="B253" s="14"/>
      <c r="C253" s="14"/>
      <c r="D253" s="15"/>
    </row>
    <row r="254" spans="1:4" x14ac:dyDescent="0.25">
      <c r="A254" s="14"/>
      <c r="B254" s="14"/>
      <c r="C254" s="14"/>
      <c r="D254" s="15"/>
    </row>
    <row r="255" spans="1:4" x14ac:dyDescent="0.25">
      <c r="A255" s="14"/>
      <c r="B255" s="14"/>
      <c r="C255" s="14"/>
      <c r="D255" s="15"/>
    </row>
    <row r="256" spans="1:4" x14ac:dyDescent="0.25">
      <c r="A256" s="14"/>
      <c r="B256" s="14"/>
      <c r="C256" s="14"/>
      <c r="D256" s="15"/>
    </row>
    <row r="257" spans="1:4" x14ac:dyDescent="0.25">
      <c r="A257" s="14"/>
      <c r="B257" s="14"/>
      <c r="C257" s="14"/>
      <c r="D257" s="15"/>
    </row>
    <row r="258" spans="1:4" x14ac:dyDescent="0.25">
      <c r="A258" s="14"/>
      <c r="B258" s="14"/>
      <c r="C258" s="14"/>
      <c r="D258" s="15"/>
    </row>
    <row r="259" spans="1:4" x14ac:dyDescent="0.25">
      <c r="A259" s="14"/>
      <c r="B259" s="14"/>
      <c r="C259" s="14"/>
      <c r="D259" s="15"/>
    </row>
    <row r="260" spans="1:4" x14ac:dyDescent="0.25">
      <c r="A260" s="14"/>
      <c r="B260" s="14"/>
      <c r="C260" s="14"/>
      <c r="D260" s="15"/>
    </row>
    <row r="261" spans="1:4" x14ac:dyDescent="0.25">
      <c r="A261" s="14"/>
      <c r="B261" s="14"/>
      <c r="C261" s="14"/>
      <c r="D261" s="15"/>
    </row>
    <row r="262" spans="1:4" x14ac:dyDescent="0.25">
      <c r="A262" s="14"/>
      <c r="B262" s="14"/>
      <c r="C262" s="14"/>
      <c r="D262" s="15"/>
    </row>
    <row r="263" spans="1:4" x14ac:dyDescent="0.25">
      <c r="A263" s="14"/>
      <c r="B263" s="14"/>
      <c r="C263" s="14"/>
      <c r="D263" s="15"/>
    </row>
    <row r="264" spans="1:4" x14ac:dyDescent="0.25">
      <c r="A264" s="14"/>
      <c r="B264" s="14"/>
      <c r="C264" s="14"/>
      <c r="D264" s="15"/>
    </row>
    <row r="265" spans="1:4" x14ac:dyDescent="0.25">
      <c r="A265" s="14"/>
      <c r="B265" s="14"/>
      <c r="C265" s="14"/>
      <c r="D265" s="15"/>
    </row>
    <row r="266" spans="1:4" x14ac:dyDescent="0.25">
      <c r="A266" s="14"/>
      <c r="B266" s="14"/>
      <c r="C266" s="14"/>
      <c r="D266" s="15"/>
    </row>
    <row r="267" spans="1:4" x14ac:dyDescent="0.25">
      <c r="A267" s="14"/>
      <c r="B267" s="14"/>
      <c r="C267" s="14"/>
      <c r="D267" s="15"/>
    </row>
    <row r="268" spans="1:4" x14ac:dyDescent="0.25">
      <c r="A268" s="14"/>
      <c r="B268" s="14"/>
      <c r="C268" s="14"/>
      <c r="D268" s="15"/>
    </row>
    <row r="269" spans="1:4" x14ac:dyDescent="0.25">
      <c r="A269" s="14"/>
      <c r="B269" s="14"/>
      <c r="C269" s="14"/>
      <c r="D269" s="15"/>
    </row>
    <row r="270" spans="1:4" x14ac:dyDescent="0.25">
      <c r="A270" s="14"/>
      <c r="B270" s="14"/>
      <c r="C270" s="14"/>
      <c r="D270" s="15"/>
    </row>
    <row r="271" spans="1:4" x14ac:dyDescent="0.25">
      <c r="A271" s="14"/>
      <c r="B271" s="14"/>
      <c r="C271" s="14"/>
      <c r="D271" s="15"/>
    </row>
    <row r="272" spans="1:4" x14ac:dyDescent="0.25">
      <c r="A272" s="14"/>
      <c r="B272" s="14"/>
      <c r="C272" s="14"/>
      <c r="D272" s="15"/>
    </row>
    <row r="273" spans="1:4" x14ac:dyDescent="0.25">
      <c r="A273" s="14"/>
      <c r="B273" s="14"/>
      <c r="C273" s="14"/>
      <c r="D273" s="15"/>
    </row>
    <row r="274" spans="1:4" x14ac:dyDescent="0.25">
      <c r="A274" s="14"/>
      <c r="B274" s="14"/>
      <c r="C274" s="14"/>
      <c r="D274" s="15"/>
    </row>
    <row r="275" spans="1:4" x14ac:dyDescent="0.25">
      <c r="A275" s="14"/>
      <c r="B275" s="14"/>
      <c r="C275" s="14"/>
      <c r="D275" s="15"/>
    </row>
    <row r="276" spans="1:4" x14ac:dyDescent="0.25">
      <c r="A276" s="14"/>
      <c r="B276" s="14"/>
      <c r="C276" s="14"/>
      <c r="D276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2"/>
  <sheetViews>
    <sheetView zoomScaleNormal="100" workbookViewId="0">
      <selection sqref="A1:XFD1048576"/>
    </sheetView>
  </sheetViews>
  <sheetFormatPr defaultColWidth="11.5546875" defaultRowHeight="13.2" x14ac:dyDescent="0.25"/>
  <cols>
    <col min="1" max="1" width="19.6640625" bestFit="1" customWidth="1"/>
    <col min="2" max="2" width="21.6640625" bestFit="1" customWidth="1"/>
    <col min="3" max="3" width="7.44140625" bestFit="1" customWidth="1"/>
    <col min="4" max="4" width="9.33203125" bestFit="1" customWidth="1"/>
    <col min="5" max="5" width="10.109375" customWidth="1"/>
    <col min="6" max="6" width="17.5546875" customWidth="1"/>
    <col min="11" max="11" width="35.44140625" bestFit="1" customWidth="1"/>
  </cols>
  <sheetData>
    <row r="1" spans="1:4" x14ac:dyDescent="0.25">
      <c r="A1" s="8" t="s">
        <v>1</v>
      </c>
      <c r="B1" s="7" t="s">
        <v>2</v>
      </c>
      <c r="C1" s="7" t="s">
        <v>4</v>
      </c>
      <c r="D1" s="7" t="s">
        <v>144</v>
      </c>
    </row>
    <row r="2" spans="1:4" x14ac:dyDescent="0.25">
      <c r="A2" s="14" t="str">
        <f>'Total Scores'!B3</f>
        <v>Gavin Turner</v>
      </c>
      <c r="B2" s="14" t="str">
        <f>'Total Scores'!C3</f>
        <v>MHP</v>
      </c>
      <c r="C2" s="14" t="str">
        <f>'Total Scores'!E3</f>
        <v>M</v>
      </c>
      <c r="D2">
        <v>34</v>
      </c>
    </row>
    <row r="3" spans="1:4" x14ac:dyDescent="0.25">
      <c r="A3" s="14" t="str">
        <f>'Total Scores'!B4</f>
        <v>Marcus Brown</v>
      </c>
      <c r="B3" s="14" t="str">
        <f>'Total Scores'!C4</f>
        <v>MHP</v>
      </c>
      <c r="C3" s="14" t="str">
        <f>'Total Scores'!E4</f>
        <v>M</v>
      </c>
      <c r="D3">
        <v>43</v>
      </c>
    </row>
    <row r="4" spans="1:4" x14ac:dyDescent="0.25">
      <c r="A4" s="14" t="str">
        <f>'Total Scores'!B5</f>
        <v>Michael Townsend</v>
      </c>
      <c r="B4" s="14" t="str">
        <f>'Total Scores'!C5</f>
        <v>MHP</v>
      </c>
      <c r="C4" s="14" t="str">
        <f>'Total Scores'!E5</f>
        <v>M</v>
      </c>
      <c r="D4">
        <v>38</v>
      </c>
    </row>
    <row r="5" spans="1:4" x14ac:dyDescent="0.25">
      <c r="A5" s="14" t="str">
        <f>'Total Scores'!B6</f>
        <v>Bradley Starling</v>
      </c>
      <c r="B5" s="14" t="str">
        <f>'Total Scores'!C6</f>
        <v>MS Wildlife</v>
      </c>
      <c r="C5" s="14" t="str">
        <f>'Total Scores'!E6</f>
        <v>M</v>
      </c>
      <c r="D5">
        <v>44</v>
      </c>
    </row>
    <row r="6" spans="1:4" x14ac:dyDescent="0.25">
      <c r="A6" s="14" t="str">
        <f>'Total Scores'!B7</f>
        <v>Samuel Bouie</v>
      </c>
      <c r="B6" s="14" t="str">
        <f>'Total Scores'!C7</f>
        <v>MHP</v>
      </c>
      <c r="C6" s="14" t="str">
        <f>'Total Scores'!E7</f>
        <v>M</v>
      </c>
      <c r="D6">
        <v>50</v>
      </c>
    </row>
    <row r="7" spans="1:4" x14ac:dyDescent="0.25">
      <c r="A7" s="14" t="str">
        <f>'Total Scores'!B8</f>
        <v>Jeremiah Brown</v>
      </c>
      <c r="B7" s="14" t="str">
        <f>'Total Scores'!C8</f>
        <v>Desoto SO</v>
      </c>
      <c r="C7" s="14" t="str">
        <f>'Total Scores'!E8</f>
        <v>M</v>
      </c>
      <c r="D7">
        <v>44</v>
      </c>
    </row>
    <row r="8" spans="1:4" x14ac:dyDescent="0.25">
      <c r="A8" s="14" t="str">
        <f>'Total Scores'!B9</f>
        <v>Braeden Reynolds</v>
      </c>
      <c r="B8" s="14" t="str">
        <f>'Total Scores'!C9</f>
        <v>MS Wildlife</v>
      </c>
      <c r="C8" s="14" t="str">
        <f>'Total Scores'!E9</f>
        <v>M</v>
      </c>
      <c r="D8">
        <v>50</v>
      </c>
    </row>
    <row r="9" spans="1:4" x14ac:dyDescent="0.25">
      <c r="A9" s="14" t="str">
        <f>'Total Scores'!B10</f>
        <v>Julian Wells</v>
      </c>
      <c r="B9" s="14" t="str">
        <f>'Total Scores'!C10</f>
        <v>MHP</v>
      </c>
      <c r="C9" s="14" t="str">
        <f>'Total Scores'!E10</f>
        <v>M</v>
      </c>
      <c r="D9">
        <v>66</v>
      </c>
    </row>
    <row r="10" spans="1:4" x14ac:dyDescent="0.25">
      <c r="A10" s="14" t="str">
        <f>'Total Scores'!B11</f>
        <v>Payton Marascalco</v>
      </c>
      <c r="B10" s="14" t="str">
        <f>'Total Scores'!C11</f>
        <v>MS Wildlife</v>
      </c>
      <c r="C10" s="14" t="str">
        <f>'Total Scores'!E11</f>
        <v>M</v>
      </c>
      <c r="D10">
        <v>42</v>
      </c>
    </row>
    <row r="11" spans="1:4" x14ac:dyDescent="0.25">
      <c r="A11" s="14" t="str">
        <f>'Total Scores'!B12</f>
        <v>James Murphy</v>
      </c>
      <c r="B11" s="14" t="str">
        <f>'Total Scores'!C12</f>
        <v>Roanoke SO</v>
      </c>
      <c r="C11" s="14" t="str">
        <f>'Total Scores'!E12</f>
        <v>M</v>
      </c>
      <c r="D11">
        <v>40</v>
      </c>
    </row>
    <row r="12" spans="1:4" x14ac:dyDescent="0.25">
      <c r="A12" s="14" t="str">
        <f>'Total Scores'!B13</f>
        <v>Scott Bisci</v>
      </c>
      <c r="B12" s="14" t="str">
        <f>'Total Scores'!C13</f>
        <v>Lopatcong PD</v>
      </c>
      <c r="C12" s="14" t="str">
        <f>'Total Scores'!E13</f>
        <v>M</v>
      </c>
      <c r="D12">
        <v>42</v>
      </c>
    </row>
    <row r="13" spans="1:4" x14ac:dyDescent="0.25">
      <c r="A13" s="14" t="str">
        <f>'Total Scores'!B14</f>
        <v>Jason Wells</v>
      </c>
      <c r="B13" s="14" t="str">
        <f>'Total Scores'!C14</f>
        <v>MHP</v>
      </c>
      <c r="C13" s="14" t="str">
        <f>'Total Scores'!E14</f>
        <v>M</v>
      </c>
      <c r="D13">
        <v>34</v>
      </c>
    </row>
    <row r="14" spans="1:4" x14ac:dyDescent="0.25">
      <c r="A14" s="14" t="str">
        <f>'Total Scores'!B15</f>
        <v>Austin Riggs</v>
      </c>
      <c r="B14" s="14" t="str">
        <f>'Total Scores'!C15</f>
        <v>MS Wildlife</v>
      </c>
      <c r="C14" s="14" t="str">
        <f>'Total Scores'!E15</f>
        <v>M</v>
      </c>
      <c r="D14">
        <v>40</v>
      </c>
    </row>
    <row r="15" spans="1:4" x14ac:dyDescent="0.25">
      <c r="A15" s="14" t="str">
        <f>'Total Scores'!B16</f>
        <v>Christopher Sorley</v>
      </c>
      <c r="B15" s="14" t="str">
        <f>'Total Scores'!C16</f>
        <v>Texas DPS</v>
      </c>
      <c r="C15" s="14" t="str">
        <f>'Total Scores'!E16</f>
        <v>M</v>
      </c>
      <c r="D15">
        <v>41</v>
      </c>
    </row>
    <row r="16" spans="1:4" x14ac:dyDescent="0.25">
      <c r="A16" s="14" t="str">
        <f>'Total Scores'!B17</f>
        <v>Ryne Long</v>
      </c>
      <c r="B16" s="14" t="str">
        <f>'Total Scores'!C17</f>
        <v>MS Wildlife</v>
      </c>
      <c r="C16" s="14" t="str">
        <f>'Total Scores'!E17</f>
        <v>M</v>
      </c>
      <c r="D16">
        <v>50</v>
      </c>
    </row>
    <row r="17" spans="1:4" x14ac:dyDescent="0.25">
      <c r="A17" s="14" t="str">
        <f>'Total Scores'!B18</f>
        <v>Ryan Rodriquez</v>
      </c>
      <c r="B17" s="14" t="str">
        <f>'Total Scores'!C18</f>
        <v>MHP</v>
      </c>
      <c r="C17" s="14" t="str">
        <f>'Total Scores'!E18</f>
        <v>M</v>
      </c>
      <c r="D17">
        <v>34</v>
      </c>
    </row>
    <row r="18" spans="1:4" x14ac:dyDescent="0.25">
      <c r="A18" s="14" t="str">
        <f>'Total Scores'!B19</f>
        <v>Austin Tallent</v>
      </c>
      <c r="B18" s="14" t="str">
        <f>'Total Scores'!C19</f>
        <v>MS Wildlife</v>
      </c>
      <c r="C18" s="14" t="str">
        <f>'Total Scores'!E19</f>
        <v>M</v>
      </c>
      <c r="D18">
        <v>50</v>
      </c>
    </row>
    <row r="19" spans="1:4" x14ac:dyDescent="0.25">
      <c r="A19" s="14" t="str">
        <f>'Total Scores'!B20</f>
        <v>Aaron Spann</v>
      </c>
      <c r="B19" s="14" t="str">
        <f>'Total Scores'!C20</f>
        <v>MHP</v>
      </c>
      <c r="C19" s="14" t="str">
        <f>'Total Scores'!E20</f>
        <v>M</v>
      </c>
      <c r="D19">
        <v>37</v>
      </c>
    </row>
    <row r="20" spans="1:4" x14ac:dyDescent="0.25">
      <c r="A20" s="14" t="str">
        <f>'Total Scores'!B21</f>
        <v>Jordan Garrett</v>
      </c>
      <c r="B20" s="14" t="str">
        <f>'Total Scores'!C21</f>
        <v>LA State Police</v>
      </c>
      <c r="C20" s="14" t="str">
        <f>'Total Scores'!E21</f>
        <v>M</v>
      </c>
      <c r="D20">
        <v>45</v>
      </c>
    </row>
    <row r="21" spans="1:4" x14ac:dyDescent="0.25">
      <c r="A21" s="14" t="str">
        <f>'Total Scores'!B22</f>
        <v>Ben Hamilton</v>
      </c>
      <c r="B21" s="14" t="str">
        <f>'Total Scores'!C22</f>
        <v>Oxford PD</v>
      </c>
      <c r="C21" s="14" t="str">
        <f>'Total Scores'!E22</f>
        <v>M</v>
      </c>
      <c r="D21">
        <v>49</v>
      </c>
    </row>
    <row r="22" spans="1:4" x14ac:dyDescent="0.25">
      <c r="A22" s="14" t="str">
        <f>'Total Scores'!B23</f>
        <v>Jakobe Richards</v>
      </c>
      <c r="B22" s="14" t="str">
        <f>'Total Scores'!C23</f>
        <v>MS Wildlife</v>
      </c>
      <c r="C22" s="14" t="str">
        <f>'Total Scores'!E23</f>
        <v>M</v>
      </c>
      <c r="D22">
        <v>44</v>
      </c>
    </row>
    <row r="23" spans="1:4" x14ac:dyDescent="0.25">
      <c r="A23" s="14" t="str">
        <f>'Total Scores'!B24</f>
        <v>Scott Moller</v>
      </c>
      <c r="B23" s="14" t="str">
        <f>'Total Scores'!C24</f>
        <v>Greenwich</v>
      </c>
      <c r="C23" s="14" t="str">
        <f>'Total Scores'!E24</f>
        <v>M</v>
      </c>
      <c r="D23">
        <v>46</v>
      </c>
    </row>
    <row r="24" spans="1:4" x14ac:dyDescent="0.25">
      <c r="A24" s="14" t="str">
        <f>'Total Scores'!B25</f>
        <v>Colby Miggins</v>
      </c>
      <c r="B24" s="14" t="str">
        <f>'Total Scores'!C25</f>
        <v>MS Wildlife</v>
      </c>
      <c r="C24" s="14" t="str">
        <f>'Total Scores'!E25</f>
        <v>M</v>
      </c>
      <c r="D24">
        <v>49</v>
      </c>
    </row>
    <row r="25" spans="1:4" x14ac:dyDescent="0.25">
      <c r="A25" s="14" t="str">
        <f>'Total Scores'!B26</f>
        <v>Trevor Topper</v>
      </c>
      <c r="B25" s="14" t="str">
        <f>'Total Scores'!C26</f>
        <v>Texas DPS</v>
      </c>
      <c r="C25" s="14" t="str">
        <f>'Total Scores'!E26</f>
        <v>M</v>
      </c>
      <c r="D25">
        <v>34</v>
      </c>
    </row>
    <row r="26" spans="1:4" x14ac:dyDescent="0.25">
      <c r="A26" s="14" t="str">
        <f>'Total Scores'!B27</f>
        <v>Mike Burkes</v>
      </c>
      <c r="B26" s="14" t="str">
        <f>'Total Scores'!C27</f>
        <v>Oxford PD</v>
      </c>
      <c r="C26" s="14" t="str">
        <f>'Total Scores'!E27</f>
        <v>M</v>
      </c>
      <c r="D26">
        <v>55</v>
      </c>
    </row>
    <row r="27" spans="1:4" x14ac:dyDescent="0.25">
      <c r="A27" s="14" t="str">
        <f>'Total Scores'!B28</f>
        <v>Davionce Earnest</v>
      </c>
      <c r="B27" s="14" t="str">
        <f>'Total Scores'!C28</f>
        <v>Texas DPS</v>
      </c>
      <c r="C27" s="14" t="str">
        <f>'Total Scores'!E28</f>
        <v>M</v>
      </c>
      <c r="D27">
        <v>66</v>
      </c>
    </row>
    <row r="28" spans="1:4" x14ac:dyDescent="0.25">
      <c r="A28" s="14" t="str">
        <f>'Total Scores'!B29</f>
        <v>Lisa Hanley</v>
      </c>
      <c r="B28" s="14" t="str">
        <f>'Total Scores'!C29</f>
        <v>Rhode Is PD</v>
      </c>
      <c r="C28" s="14" t="str">
        <f>'Total Scores'!E29</f>
        <v>F</v>
      </c>
      <c r="D28">
        <v>61</v>
      </c>
    </row>
    <row r="29" spans="1:4" x14ac:dyDescent="0.25">
      <c r="A29" s="14" t="str">
        <f>'Total Scores'!B30</f>
        <v>Caleb Winters</v>
      </c>
      <c r="B29" s="14" t="str">
        <f>'Total Scores'!C30</f>
        <v>Hornlake PD</v>
      </c>
      <c r="C29" s="14" t="str">
        <f>'Total Scores'!E30</f>
        <v>M</v>
      </c>
      <c r="D29">
        <v>61</v>
      </c>
    </row>
    <row r="30" spans="1:4" x14ac:dyDescent="0.25">
      <c r="A30" s="14" t="str">
        <f>'Total Scores'!B31</f>
        <v>Kam Herod</v>
      </c>
      <c r="B30" s="14" t="str">
        <f>'Total Scores'!C31</f>
        <v>Oxford PD</v>
      </c>
      <c r="C30" s="14" t="str">
        <f>'Total Scores'!E31</f>
        <v>M</v>
      </c>
      <c r="D30">
        <v>57</v>
      </c>
    </row>
    <row r="31" spans="1:4" x14ac:dyDescent="0.25">
      <c r="A31" s="14" t="str">
        <f>'Total Scores'!B32</f>
        <v>Chris Cousin</v>
      </c>
      <c r="B31" s="14" t="str">
        <f>'Total Scores'!C32</f>
        <v>RCSO</v>
      </c>
      <c r="C31" s="14" t="str">
        <f>'Total Scores'!E32</f>
        <v>M</v>
      </c>
      <c r="D31">
        <v>50</v>
      </c>
    </row>
    <row r="32" spans="1:4" x14ac:dyDescent="0.25">
      <c r="A32" s="14" t="str">
        <f>'Total Scores'!B33</f>
        <v>Justin Jarvis</v>
      </c>
      <c r="B32" s="14" t="str">
        <f>'Total Scores'!C33</f>
        <v>Starkville PD</v>
      </c>
      <c r="C32" s="14" t="str">
        <f>'Total Scores'!E33</f>
        <v>M</v>
      </c>
      <c r="D32">
        <v>59</v>
      </c>
    </row>
    <row r="33" spans="1:4" x14ac:dyDescent="0.25">
      <c r="A33" s="14" t="str">
        <f>'Total Scores'!B34</f>
        <v>Hunter Brown</v>
      </c>
      <c r="B33" s="14" t="str">
        <f>'Total Scores'!C34</f>
        <v>Starkville PD</v>
      </c>
      <c r="C33" s="14" t="str">
        <f>'Total Scores'!E34</f>
        <v>M</v>
      </c>
      <c r="D33">
        <v>53</v>
      </c>
    </row>
    <row r="34" spans="1:4" x14ac:dyDescent="0.25">
      <c r="A34" s="14" t="str">
        <f>'Total Scores'!B35</f>
        <v>Jordan Sims</v>
      </c>
      <c r="B34" s="14" t="str">
        <f>'Total Scores'!C35</f>
        <v>Desoto SO</v>
      </c>
      <c r="C34" s="14" t="str">
        <f>'Total Scores'!E35</f>
        <v>M</v>
      </c>
      <c r="D34">
        <v>56</v>
      </c>
    </row>
    <row r="35" spans="1:4" x14ac:dyDescent="0.25">
      <c r="A35" s="14" t="str">
        <f>'Total Scores'!B36</f>
        <v>Dani Basye</v>
      </c>
      <c r="B35" s="14" t="str">
        <f>'Total Scores'!C36</f>
        <v>Texas DPS</v>
      </c>
      <c r="C35" s="14" t="str">
        <f>'Total Scores'!E36</f>
        <v>F</v>
      </c>
      <c r="D35">
        <v>49</v>
      </c>
    </row>
    <row r="36" spans="1:4" x14ac:dyDescent="0.25">
      <c r="A36" s="14" t="str">
        <f>'Total Scores'!B37</f>
        <v>Garrett Miles</v>
      </c>
      <c r="B36" s="14" t="str">
        <f>'Total Scores'!C37</f>
        <v>Starkville PD</v>
      </c>
      <c r="C36" s="14" t="str">
        <f>'Total Scores'!E37</f>
        <v>M</v>
      </c>
      <c r="D36">
        <v>54</v>
      </c>
    </row>
    <row r="37" spans="1:4" x14ac:dyDescent="0.25">
      <c r="A37" s="14" t="str">
        <f>'Total Scores'!B38</f>
        <v>Trevor Blocker</v>
      </c>
      <c r="B37" s="14" t="str">
        <f>'Total Scores'!C38</f>
        <v>Desoto SO</v>
      </c>
      <c r="C37" s="14" t="str">
        <f>'Total Scores'!E38</f>
        <v>M</v>
      </c>
      <c r="D37">
        <v>60</v>
      </c>
    </row>
    <row r="38" spans="1:4" x14ac:dyDescent="0.25">
      <c r="A38" s="14" t="str">
        <f>'Total Scores'!B39</f>
        <v>Ruth Hernandez</v>
      </c>
      <c r="B38" s="14" t="str">
        <f>'Total Scores'!C39</f>
        <v>Rhode Is PD</v>
      </c>
      <c r="C38" s="14" t="str">
        <f>'Total Scores'!E39</f>
        <v>F</v>
      </c>
      <c r="D38">
        <v>53</v>
      </c>
    </row>
    <row r="39" spans="1:4" x14ac:dyDescent="0.25">
      <c r="A39" s="14" t="str">
        <f>'Total Scores'!B40</f>
        <v>Tyler Davis</v>
      </c>
      <c r="B39" s="14" t="str">
        <f>'Total Scores'!C40</f>
        <v>Starkville PD</v>
      </c>
      <c r="C39" s="14" t="str">
        <f>'Total Scores'!E40</f>
        <v>M</v>
      </c>
      <c r="D39">
        <v>48</v>
      </c>
    </row>
    <row r="40" spans="1:4" x14ac:dyDescent="0.25">
      <c r="A40" s="14" t="str">
        <f>'Total Scores'!B41</f>
        <v>Denas Brown</v>
      </c>
      <c r="B40" s="14" t="str">
        <f>'Total Scores'!C41</f>
        <v>Roanoke SO</v>
      </c>
      <c r="C40" s="14" t="str">
        <f>'Total Scores'!E41</f>
        <v>M</v>
      </c>
      <c r="D40">
        <v>53</v>
      </c>
    </row>
    <row r="41" spans="1:4" x14ac:dyDescent="0.25">
      <c r="A41" s="14" t="str">
        <f>'Total Scores'!B42</f>
        <v>Shane Irwin</v>
      </c>
      <c r="B41" s="14" t="str">
        <f>'Total Scores'!C42</f>
        <v>Roanoke PD</v>
      </c>
      <c r="C41" s="14" t="str">
        <f>'Total Scores'!E42</f>
        <v>M</v>
      </c>
      <c r="D41">
        <v>55</v>
      </c>
    </row>
    <row r="42" spans="1:4" x14ac:dyDescent="0.25">
      <c r="A42" s="14" t="str">
        <f>'Total Scores'!B43</f>
        <v>Christopher Anders</v>
      </c>
      <c r="B42" s="14" t="str">
        <f>'Total Scores'!C43</f>
        <v>Desoto SO</v>
      </c>
      <c r="C42" s="14" t="str">
        <f>'Total Scores'!E43</f>
        <v>M</v>
      </c>
      <c r="D42">
        <v>58</v>
      </c>
    </row>
    <row r="43" spans="1:4" x14ac:dyDescent="0.25">
      <c r="A43" s="14" t="str">
        <f>'Total Scores'!B44</f>
        <v>Dylan Hudson</v>
      </c>
      <c r="B43" s="14" t="str">
        <f>'Total Scores'!C44</f>
        <v>Oxford PD</v>
      </c>
      <c r="C43" s="14" t="str">
        <f>'Total Scores'!E44</f>
        <v>M</v>
      </c>
      <c r="D43">
        <v>50</v>
      </c>
    </row>
    <row r="44" spans="1:4" x14ac:dyDescent="0.25">
      <c r="A44" s="14" t="str">
        <f>'Total Scores'!B45</f>
        <v>Antonio Izaguirre</v>
      </c>
      <c r="B44" s="14" t="str">
        <f>'Total Scores'!C45</f>
        <v>Hornlake PD</v>
      </c>
      <c r="C44" s="14" t="str">
        <f>'Total Scores'!E45</f>
        <v>M</v>
      </c>
      <c r="D44">
        <v>38</v>
      </c>
    </row>
    <row r="45" spans="1:4" x14ac:dyDescent="0.25">
      <c r="A45" s="14" t="str">
        <f>'Total Scores'!B46</f>
        <v>Nathanael White</v>
      </c>
      <c r="B45" s="14" t="str">
        <f>'Total Scores'!C46</f>
        <v>Gulfport PD</v>
      </c>
      <c r="C45" s="14" t="str">
        <f>'Total Scores'!E46</f>
        <v>M</v>
      </c>
      <c r="D45">
        <v>45</v>
      </c>
    </row>
    <row r="46" spans="1:4" x14ac:dyDescent="0.25">
      <c r="A46" s="14" t="str">
        <f>'Total Scores'!B47</f>
        <v>Amy May</v>
      </c>
      <c r="B46" s="14" t="str">
        <f>'Total Scores'!C47</f>
        <v>MS Wildlife</v>
      </c>
      <c r="C46" s="14" t="str">
        <f>'Total Scores'!E47</f>
        <v>F</v>
      </c>
      <c r="D46">
        <v>43</v>
      </c>
    </row>
    <row r="47" spans="1:4" x14ac:dyDescent="0.25">
      <c r="A47" s="14" t="str">
        <f>'Total Scores'!B48</f>
        <v>Joshua Delieto</v>
      </c>
      <c r="B47" s="14" t="str">
        <f>'Total Scores'!C48</f>
        <v>Roanoke PD</v>
      </c>
      <c r="C47" s="14" t="str">
        <f>'Total Scores'!E48</f>
        <v>M</v>
      </c>
      <c r="D47">
        <v>38</v>
      </c>
    </row>
    <row r="48" spans="1:4" x14ac:dyDescent="0.25">
      <c r="A48" s="14" t="str">
        <f>'Total Scores'!B49</f>
        <v>Melanie Moreno</v>
      </c>
      <c r="B48" s="14" t="str">
        <f>'Total Scores'!C49</f>
        <v>Texas DPS</v>
      </c>
      <c r="C48" s="14" t="str">
        <f>'Total Scores'!E49</f>
        <v>F</v>
      </c>
      <c r="D48">
        <v>43</v>
      </c>
    </row>
    <row r="49" spans="1:4" x14ac:dyDescent="0.25">
      <c r="A49" s="14" t="str">
        <f>'Total Scores'!B50</f>
        <v>Brian Fitzgerald</v>
      </c>
      <c r="B49" s="14" t="str">
        <f>'Total Scores'!C50</f>
        <v>RCSO</v>
      </c>
      <c r="C49" s="14" t="str">
        <f>'Total Scores'!E50</f>
        <v>M</v>
      </c>
      <c r="D49">
        <v>49</v>
      </c>
    </row>
    <row r="50" spans="1:4" x14ac:dyDescent="0.25">
      <c r="A50" s="14" t="str">
        <f>'Total Scores'!B51</f>
        <v>Willson Stewart</v>
      </c>
      <c r="B50" s="14" t="str">
        <f>'Total Scores'!C51</f>
        <v>RCSO</v>
      </c>
      <c r="C50" s="14" t="str">
        <f>'Total Scores'!E51</f>
        <v>M</v>
      </c>
      <c r="D50">
        <v>47</v>
      </c>
    </row>
    <row r="51" spans="1:4" x14ac:dyDescent="0.25">
      <c r="A51" s="14" t="str">
        <f>'Total Scores'!B52</f>
        <v>Charlie Goodwin</v>
      </c>
      <c r="B51" s="14" t="str">
        <f>'Total Scores'!C52</f>
        <v>Capitol PD</v>
      </c>
      <c r="C51" s="14" t="str">
        <f>'Total Scores'!E52</f>
        <v>M</v>
      </c>
      <c r="D51">
        <v>47</v>
      </c>
    </row>
    <row r="52" spans="1:4" x14ac:dyDescent="0.25">
      <c r="A52" s="14" t="str">
        <f>'Total Scores'!B53</f>
        <v>Dustin Neitch</v>
      </c>
      <c r="B52" s="14" t="str">
        <f>'Total Scores'!C53</f>
        <v>Texas DPS</v>
      </c>
      <c r="C52" s="14" t="str">
        <f>'Total Scores'!E53</f>
        <v>M</v>
      </c>
      <c r="D52">
        <v>44</v>
      </c>
    </row>
    <row r="53" spans="1:4" x14ac:dyDescent="0.25">
      <c r="A53" s="14" t="str">
        <f>'Total Scores'!B54</f>
        <v>David Sink</v>
      </c>
      <c r="B53" s="14" t="str">
        <f>'Total Scores'!C54</f>
        <v>Roanoke PD</v>
      </c>
      <c r="C53" s="14" t="str">
        <f>'Total Scores'!E54</f>
        <v>M</v>
      </c>
      <c r="D53">
        <v>46</v>
      </c>
    </row>
    <row r="54" spans="1:4" x14ac:dyDescent="0.25">
      <c r="A54" s="14" t="str">
        <f>'Total Scores'!B55</f>
        <v>Michael Artz</v>
      </c>
      <c r="B54" s="14" t="str">
        <f>'Total Scores'!C55</f>
        <v>Gulfport PD</v>
      </c>
      <c r="C54" s="14" t="str">
        <f>'Total Scores'!E55</f>
        <v>M</v>
      </c>
      <c r="D54">
        <v>49</v>
      </c>
    </row>
    <row r="55" spans="1:4" x14ac:dyDescent="0.25">
      <c r="A55" s="14" t="str">
        <f>'Total Scores'!B56</f>
        <v>Steven Lamonica</v>
      </c>
      <c r="B55" s="14" t="str">
        <f>'Total Scores'!C56</f>
        <v>Gulfport PD</v>
      </c>
      <c r="C55" s="14" t="str">
        <f>'Total Scores'!E56</f>
        <v>M</v>
      </c>
      <c r="D55">
        <v>55</v>
      </c>
    </row>
    <row r="56" spans="1:4" x14ac:dyDescent="0.25">
      <c r="A56" s="14" t="str">
        <f>'Total Scores'!B57</f>
        <v>Kenny Hale</v>
      </c>
      <c r="B56" s="14" t="str">
        <f>'Total Scores'!C57</f>
        <v>Roanoke SO</v>
      </c>
      <c r="C56" s="14" t="str">
        <f>'Total Scores'!E57</f>
        <v>M</v>
      </c>
      <c r="D56">
        <v>46</v>
      </c>
    </row>
    <row r="57" spans="1:4" x14ac:dyDescent="0.25">
      <c r="A57" s="14" t="str">
        <f>'Total Scores'!B58</f>
        <v>Chris Penton</v>
      </c>
      <c r="B57" s="14" t="str">
        <f>'Total Scores'!C58</f>
        <v>Picayune PD</v>
      </c>
      <c r="C57" s="14" t="str">
        <f>'Total Scores'!E58</f>
        <v>M</v>
      </c>
      <c r="D57">
        <v>39</v>
      </c>
    </row>
    <row r="58" spans="1:4" x14ac:dyDescent="0.25">
      <c r="A58" s="14" t="str">
        <f>'Total Scores'!B59</f>
        <v>Danielle McBryde</v>
      </c>
      <c r="B58" s="14" t="str">
        <f>'Total Scores'!C59</f>
        <v>Texas DPS</v>
      </c>
      <c r="C58" s="14" t="str">
        <f>'Total Scores'!E59</f>
        <v>F</v>
      </c>
      <c r="D58">
        <v>25</v>
      </c>
    </row>
    <row r="59" spans="1:4" x14ac:dyDescent="0.25">
      <c r="A59" s="14" t="str">
        <f>'Total Scores'!B60</f>
        <v>Patrick Williams</v>
      </c>
      <c r="B59" s="14" t="str">
        <f>'Total Scores'!C60</f>
        <v>Capitol PD</v>
      </c>
      <c r="C59" s="14" t="str">
        <f>'Total Scores'!E60</f>
        <v>M</v>
      </c>
      <c r="D59">
        <v>36</v>
      </c>
    </row>
    <row r="60" spans="1:4" x14ac:dyDescent="0.25">
      <c r="A60" s="14" t="str">
        <f>'Total Scores'!B61</f>
        <v xml:space="preserve">Kelvin James </v>
      </c>
      <c r="B60" s="14" t="str">
        <f>'Total Scores'!C61</f>
        <v>Picayune PD</v>
      </c>
      <c r="C60" s="14" t="str">
        <f>'Total Scores'!E61</f>
        <v>M</v>
      </c>
      <c r="D60">
        <v>44</v>
      </c>
    </row>
    <row r="61" spans="1:4" x14ac:dyDescent="0.25">
      <c r="A61" s="14" t="str">
        <f>'Total Scores'!B62</f>
        <v>Kyle Cummings</v>
      </c>
      <c r="B61" s="14" t="str">
        <f>'Total Scores'!C62</f>
        <v>MDOC</v>
      </c>
      <c r="C61" s="14" t="str">
        <f>'Total Scores'!E62</f>
        <v>M</v>
      </c>
      <c r="D61">
        <v>39</v>
      </c>
    </row>
    <row r="62" spans="1:4" x14ac:dyDescent="0.25">
      <c r="A62" s="14" t="str">
        <f>'Total Scores'!B63</f>
        <v>Conner Lewis</v>
      </c>
      <c r="B62" s="14" t="str">
        <f>'Total Scores'!C63</f>
        <v>Southaven PD</v>
      </c>
      <c r="C62" s="14" t="str">
        <f>'Total Scores'!E63</f>
        <v>M</v>
      </c>
      <c r="D62">
        <v>34</v>
      </c>
    </row>
    <row r="63" spans="1:4" x14ac:dyDescent="0.25">
      <c r="A63" s="14" t="str">
        <f>'Total Scores'!B64</f>
        <v>Tim Presley</v>
      </c>
      <c r="B63" s="14" t="str">
        <f>'Total Scores'!C64</f>
        <v>Desoto SO</v>
      </c>
      <c r="C63" s="14" t="str">
        <f>'Total Scores'!E64</f>
        <v>M</v>
      </c>
      <c r="D63">
        <v>61</v>
      </c>
    </row>
    <row r="64" spans="1:4" x14ac:dyDescent="0.25">
      <c r="A64" s="14" t="str">
        <f>'Total Scores'!B65</f>
        <v>Joey Wuest</v>
      </c>
      <c r="B64" s="14" t="str">
        <f>'Total Scores'!C65</f>
        <v>Gulfport PD</v>
      </c>
      <c r="C64" s="14" t="str">
        <f>'Total Scores'!E65</f>
        <v>M</v>
      </c>
      <c r="D64">
        <v>48</v>
      </c>
    </row>
    <row r="65" spans="1:4" x14ac:dyDescent="0.25">
      <c r="A65" s="14" t="str">
        <f>'Total Scores'!B66</f>
        <v>Katrina Romano</v>
      </c>
      <c r="B65" s="14" t="str">
        <f>'Total Scores'!C66</f>
        <v>Roanoke PD</v>
      </c>
      <c r="C65" s="14" t="str">
        <f>'Total Scores'!E66</f>
        <v>F</v>
      </c>
      <c r="D65">
        <v>54</v>
      </c>
    </row>
    <row r="66" spans="1:4" x14ac:dyDescent="0.25">
      <c r="A66" s="14" t="str">
        <f>'Total Scores'!B67</f>
        <v>Logan McDaniel</v>
      </c>
      <c r="B66" s="14" t="str">
        <f>'Total Scores'!C67</f>
        <v>MS Wildlife</v>
      </c>
      <c r="C66" s="14" t="str">
        <f>'Total Scores'!E67</f>
        <v>F</v>
      </c>
      <c r="D66">
        <v>43</v>
      </c>
    </row>
    <row r="67" spans="1:4" x14ac:dyDescent="0.25">
      <c r="A67" s="14" t="str">
        <f>'Total Scores'!B68</f>
        <v>Matthew Johnson</v>
      </c>
      <c r="B67" s="14" t="str">
        <f>'Total Scores'!C68</f>
        <v>Capitol PD</v>
      </c>
      <c r="C67" s="14" t="str">
        <f>'Total Scores'!E68</f>
        <v>M</v>
      </c>
      <c r="D67">
        <v>44</v>
      </c>
    </row>
    <row r="68" spans="1:4" x14ac:dyDescent="0.25">
      <c r="A68" s="14" t="str">
        <f>'Total Scores'!B69</f>
        <v>Justin Allen</v>
      </c>
      <c r="B68" s="14" t="str">
        <f>'Total Scores'!C69</f>
        <v>RCSO</v>
      </c>
      <c r="C68" s="14" t="str">
        <f>'Total Scores'!E69</f>
        <v>M</v>
      </c>
      <c r="D68">
        <v>54</v>
      </c>
    </row>
    <row r="69" spans="1:4" x14ac:dyDescent="0.25">
      <c r="A69" s="14" t="str">
        <f>'Total Scores'!B70</f>
        <v>Prinston Henderson</v>
      </c>
      <c r="B69" s="14" t="str">
        <f>'Total Scores'!C70</f>
        <v>Starkville PD</v>
      </c>
      <c r="C69" s="14" t="str">
        <f>'Total Scores'!E70</f>
        <v>M</v>
      </c>
      <c r="D69">
        <v>55</v>
      </c>
    </row>
    <row r="70" spans="1:4" x14ac:dyDescent="0.25">
      <c r="A70" s="14" t="str">
        <f>'Total Scores'!B71</f>
        <v>Padrian Miller</v>
      </c>
      <c r="B70" s="14" t="str">
        <f>'Total Scores'!C71</f>
        <v>Capitol PD</v>
      </c>
      <c r="C70" s="14" t="str">
        <f>'Total Scores'!E71</f>
        <v>M</v>
      </c>
      <c r="D70">
        <v>52</v>
      </c>
    </row>
    <row r="71" spans="1:4" x14ac:dyDescent="0.25">
      <c r="A71" s="14" t="str">
        <f>'Total Scores'!B72</f>
        <v>Malik Lucas</v>
      </c>
      <c r="B71" s="14" t="str">
        <f>'Total Scores'!C72</f>
        <v>Picayune PD</v>
      </c>
      <c r="C71" s="14" t="str">
        <f>'Total Scores'!E72</f>
        <v>M</v>
      </c>
      <c r="D71">
        <v>28</v>
      </c>
    </row>
    <row r="72" spans="1:4" x14ac:dyDescent="0.25">
      <c r="A72" s="14" t="str">
        <f>'Total Scores'!B73</f>
        <v>Tomie Chase Coleman</v>
      </c>
      <c r="B72" s="14" t="str">
        <f>'Total Scores'!C73</f>
        <v>Hornlake PD</v>
      </c>
      <c r="C72" s="14" t="str">
        <f>'Total Scores'!E73</f>
        <v>F</v>
      </c>
      <c r="D72">
        <v>49</v>
      </c>
    </row>
    <row r="73" spans="1:4" x14ac:dyDescent="0.25">
      <c r="A73" s="14" t="str">
        <f>'Total Scores'!B74</f>
        <v>Margaret-Marie Ankele</v>
      </c>
      <c r="B73" s="14" t="str">
        <f>'Total Scores'!C74</f>
        <v>Texas DPS</v>
      </c>
      <c r="C73" s="14" t="str">
        <f>'Total Scores'!E74</f>
        <v>F</v>
      </c>
      <c r="D73">
        <v>35</v>
      </c>
    </row>
    <row r="74" spans="1:4" x14ac:dyDescent="0.25">
      <c r="A74" s="14" t="str">
        <f>'Total Scores'!B75</f>
        <v>Hunter Clayton</v>
      </c>
      <c r="B74" s="14" t="str">
        <f>'Total Scores'!C75</f>
        <v>Desoto SO</v>
      </c>
      <c r="C74" s="14" t="str">
        <f>'Total Scores'!E75</f>
        <v>M</v>
      </c>
      <c r="D74">
        <v>29</v>
      </c>
    </row>
    <row r="75" spans="1:4" x14ac:dyDescent="0.25">
      <c r="A75" s="14" t="str">
        <f>'Total Scores'!B76</f>
        <v>Garrett Duplechain</v>
      </c>
      <c r="B75" s="14" t="str">
        <f>'Total Scores'!C76</f>
        <v>Picayune PD</v>
      </c>
      <c r="C75" s="14" t="str">
        <f>'Total Scores'!E76</f>
        <v>M</v>
      </c>
      <c r="D75">
        <v>35</v>
      </c>
    </row>
    <row r="76" spans="1:4" x14ac:dyDescent="0.25">
      <c r="A76" s="14" t="str">
        <f>'Total Scores'!B77</f>
        <v>TJ Picou</v>
      </c>
      <c r="B76" s="14" t="str">
        <f>'Total Scores'!C77</f>
        <v>RCSO</v>
      </c>
      <c r="C76" s="14" t="str">
        <f>'Total Scores'!E77</f>
        <v>M</v>
      </c>
      <c r="D76">
        <v>40</v>
      </c>
    </row>
    <row r="77" spans="1:4" x14ac:dyDescent="0.25">
      <c r="A77" s="14" t="str">
        <f>'Total Scores'!B78</f>
        <v>Samuel Zayn</v>
      </c>
      <c r="B77" s="14" t="str">
        <f>'Total Scores'!C78</f>
        <v>Starkville PD</v>
      </c>
      <c r="C77" s="14" t="str">
        <f>'Total Scores'!E78</f>
        <v>M</v>
      </c>
      <c r="D77">
        <v>46</v>
      </c>
    </row>
    <row r="78" spans="1:4" x14ac:dyDescent="0.25">
      <c r="A78" s="14" t="str">
        <f>'Total Scores'!B79</f>
        <v>Mackenzie Davis</v>
      </c>
      <c r="B78" s="14" t="str">
        <f>'Total Scores'!C79</f>
        <v>Flowood PD</v>
      </c>
      <c r="C78" s="14" t="str">
        <f>'Total Scores'!E79</f>
        <v>M</v>
      </c>
      <c r="D78">
        <v>51</v>
      </c>
    </row>
    <row r="79" spans="1:4" x14ac:dyDescent="0.25">
      <c r="A79" s="14" t="str">
        <f>'Total Scores'!B80</f>
        <v>Marcus Johnson</v>
      </c>
      <c r="B79" s="14" t="str">
        <f>'Total Scores'!C80</f>
        <v>Senatobia PD</v>
      </c>
      <c r="C79" s="14" t="str">
        <f>'Total Scores'!E80</f>
        <v>M</v>
      </c>
      <c r="D79">
        <v>33</v>
      </c>
    </row>
    <row r="80" spans="1:4" x14ac:dyDescent="0.25">
      <c r="A80" s="14" t="str">
        <f>'Total Scores'!B81</f>
        <v>Janet Montoya</v>
      </c>
      <c r="B80" s="14" t="str">
        <f>'Total Scores'!C81</f>
        <v>Southaven PD</v>
      </c>
      <c r="C80" s="14" t="str">
        <f>'Total Scores'!E81</f>
        <v>F</v>
      </c>
      <c r="D80">
        <v>40</v>
      </c>
    </row>
    <row r="81" spans="1:4" x14ac:dyDescent="0.25">
      <c r="A81" s="14" t="str">
        <f>'Total Scores'!B82</f>
        <v>Michael Humphreys</v>
      </c>
      <c r="B81" s="14" t="str">
        <f>'Total Scores'!C82</f>
        <v>Capitol PD</v>
      </c>
      <c r="C81" s="14" t="str">
        <f>'Total Scores'!E82</f>
        <v>M</v>
      </c>
      <c r="D81">
        <v>43</v>
      </c>
    </row>
    <row r="82" spans="1:4" x14ac:dyDescent="0.25">
      <c r="A82" s="14" t="str">
        <f>'Total Scores'!B83</f>
        <v>Houston Avent</v>
      </c>
      <c r="B82" s="14" t="str">
        <f>'Total Scores'!C83</f>
        <v>Flowood PD</v>
      </c>
      <c r="C82" s="14" t="str">
        <f>'Total Scores'!E83</f>
        <v>M</v>
      </c>
      <c r="D82">
        <v>47</v>
      </c>
    </row>
    <row r="83" spans="1:4" x14ac:dyDescent="0.25">
      <c r="A83" s="14" t="str">
        <f>'Total Scores'!B84</f>
        <v>Jeremy Hooper</v>
      </c>
      <c r="B83" s="14" t="str">
        <f>'Total Scores'!C84</f>
        <v>Senatobia PD</v>
      </c>
      <c r="C83" s="14" t="str">
        <f>'Total Scores'!E84</f>
        <v>M</v>
      </c>
      <c r="D83">
        <v>54</v>
      </c>
    </row>
    <row r="84" spans="1:4" x14ac:dyDescent="0.25">
      <c r="A84" s="14" t="str">
        <f>'Total Scores'!B85</f>
        <v>Ateiri Ortiz</v>
      </c>
      <c r="B84" s="14" t="str">
        <f>'Total Scores'!C85</f>
        <v>Oxford PD</v>
      </c>
      <c r="C84" s="14" t="str">
        <f>'Total Scores'!E85</f>
        <v>F</v>
      </c>
      <c r="D84">
        <v>56</v>
      </c>
    </row>
    <row r="85" spans="1:4" x14ac:dyDescent="0.25">
      <c r="A85" s="14" t="str">
        <f>'Total Scores'!B86</f>
        <v>Justin Steelandt</v>
      </c>
      <c r="B85" s="14" t="str">
        <f>'Total Scores'!C86</f>
        <v>Senatobia PD</v>
      </c>
      <c r="C85" s="14" t="str">
        <f>'Total Scores'!E86</f>
        <v>M</v>
      </c>
      <c r="D85">
        <v>62</v>
      </c>
    </row>
    <row r="86" spans="1:4" x14ac:dyDescent="0.25">
      <c r="A86" s="14" t="str">
        <f>'Total Scores'!B87</f>
        <v>Dylan Drago</v>
      </c>
      <c r="B86" s="14" t="str">
        <f>'Total Scores'!C87</f>
        <v>Brandon PD</v>
      </c>
      <c r="C86" s="14" t="str">
        <f>'Total Scores'!E87</f>
        <v>M</v>
      </c>
      <c r="D86">
        <v>41</v>
      </c>
    </row>
    <row r="87" spans="1:4" x14ac:dyDescent="0.25">
      <c r="A87" s="14" t="str">
        <f>'Total Scores'!B88</f>
        <v>Brandon Cooper</v>
      </c>
      <c r="B87" s="14" t="str">
        <f>'Total Scores'!C88</f>
        <v>RCSO</v>
      </c>
      <c r="C87" s="14" t="str">
        <f>'Total Scores'!E88</f>
        <v>M</v>
      </c>
      <c r="D87">
        <v>40</v>
      </c>
    </row>
    <row r="88" spans="1:4" x14ac:dyDescent="0.25">
      <c r="A88" s="14" t="str">
        <f>'Total Scores'!B89</f>
        <v>Tyler Reid</v>
      </c>
      <c r="B88" s="14" t="str">
        <f>'Total Scores'!C89</f>
        <v>Gulfport PD</v>
      </c>
      <c r="C88" s="14" t="str">
        <f>'Total Scores'!E89</f>
        <v>M</v>
      </c>
      <c r="D88">
        <v>37</v>
      </c>
    </row>
    <row r="89" spans="1:4" x14ac:dyDescent="0.25">
      <c r="A89" s="14" t="str">
        <f>'Total Scores'!B90</f>
        <v>Lakayla Poindexter</v>
      </c>
      <c r="B89" s="14" t="str">
        <f>'Total Scores'!C90</f>
        <v>Southaven PD</v>
      </c>
      <c r="C89" s="14" t="str">
        <f>'Total Scores'!E90</f>
        <v>F</v>
      </c>
      <c r="D89">
        <v>53</v>
      </c>
    </row>
    <row r="90" spans="1:4" x14ac:dyDescent="0.25">
      <c r="A90" s="14" t="str">
        <f>'Total Scores'!B91</f>
        <v>Dalton Avent</v>
      </c>
      <c r="B90" s="14" t="str">
        <f>'Total Scores'!C91</f>
        <v>Flowood PD</v>
      </c>
      <c r="C90" s="14" t="str">
        <f>'Total Scores'!E91</f>
        <v>M</v>
      </c>
      <c r="D90">
        <v>48</v>
      </c>
    </row>
    <row r="91" spans="1:4" x14ac:dyDescent="0.25">
      <c r="A91" s="14" t="str">
        <f>'Total Scores'!B92</f>
        <v>Janette Navarro</v>
      </c>
      <c r="B91" s="14" t="str">
        <f>'Total Scores'!C92</f>
        <v>Roanoke SO</v>
      </c>
      <c r="C91" s="14" t="str">
        <f>'Total Scores'!E92</f>
        <v>F</v>
      </c>
      <c r="D91">
        <v>55</v>
      </c>
    </row>
    <row r="92" spans="1:4" x14ac:dyDescent="0.25">
      <c r="A92" s="14" t="str">
        <f>'Total Scores'!B93</f>
        <v>Nicholas Pittman</v>
      </c>
      <c r="B92" s="14" t="str">
        <f>'Total Scores'!C93</f>
        <v>Flowood PD</v>
      </c>
      <c r="C92" s="14" t="str">
        <f>'Total Scores'!E93</f>
        <v>M</v>
      </c>
      <c r="D92">
        <v>55</v>
      </c>
    </row>
    <row r="93" spans="1:4" x14ac:dyDescent="0.25">
      <c r="A93" s="14" t="str">
        <f>'Total Scores'!B94</f>
        <v>Deon Allen</v>
      </c>
      <c r="B93" s="14" t="str">
        <f>'Total Scores'!C94</f>
        <v>RCSO</v>
      </c>
      <c r="C93" s="14" t="str">
        <f>'Total Scores'!E94</f>
        <v>M</v>
      </c>
      <c r="D93">
        <v>52</v>
      </c>
    </row>
    <row r="94" spans="1:4" x14ac:dyDescent="0.25">
      <c r="A94" s="14" t="str">
        <f>'Total Scores'!B95</f>
        <v>Janet Smith</v>
      </c>
      <c r="B94" s="14" t="str">
        <f>'Total Scores'!C95</f>
        <v>Roanoke SO</v>
      </c>
      <c r="C94" s="14" t="str">
        <f>'Total Scores'!E95</f>
        <v>F</v>
      </c>
      <c r="D94">
        <v>53</v>
      </c>
    </row>
    <row r="95" spans="1:4" x14ac:dyDescent="0.25">
      <c r="A95" s="14" t="str">
        <f>'Total Scores'!B96</f>
        <v>Kristen Arendale</v>
      </c>
      <c r="B95" s="14" t="str">
        <f>'Total Scores'!C96</f>
        <v>RCSO</v>
      </c>
      <c r="C95" s="14" t="str">
        <f>'Total Scores'!E96</f>
        <v>F</v>
      </c>
      <c r="D95">
        <v>37</v>
      </c>
    </row>
    <row r="96" spans="1:4" x14ac:dyDescent="0.25">
      <c r="A96" s="14" t="str">
        <f>'Total Scores'!B97</f>
        <v>Angelica Maze</v>
      </c>
      <c r="B96" s="14" t="str">
        <f>'Total Scores'!C97</f>
        <v>Senatobia PD</v>
      </c>
      <c r="C96" s="14" t="str">
        <f>'Total Scores'!E97</f>
        <v>F</v>
      </c>
      <c r="D96">
        <v>30</v>
      </c>
    </row>
    <row r="97" spans="1:4" x14ac:dyDescent="0.25">
      <c r="A97" s="14" t="str">
        <f>'Total Scores'!B98</f>
        <v>Hunter Chapman</v>
      </c>
      <c r="B97" s="14" t="str">
        <f>'Total Scores'!C98</f>
        <v>RCSO</v>
      </c>
      <c r="C97" s="14" t="str">
        <f>'Total Scores'!E98</f>
        <v>M</v>
      </c>
      <c r="D97">
        <v>30</v>
      </c>
    </row>
    <row r="98" spans="1:4" x14ac:dyDescent="0.25">
      <c r="A98" s="14" t="str">
        <f>'Total Scores'!B99</f>
        <v>Wyniance Wiley</v>
      </c>
      <c r="B98" s="14" t="str">
        <f>'Total Scores'!C99</f>
        <v>RCSO</v>
      </c>
      <c r="C98" s="14" t="str">
        <f>'Total Scores'!E99</f>
        <v>F</v>
      </c>
      <c r="D98">
        <v>39</v>
      </c>
    </row>
    <row r="99" spans="1:4" x14ac:dyDescent="0.25">
      <c r="A99" s="14" t="str">
        <f>'Total Scores'!B100</f>
        <v>Alisa Promise</v>
      </c>
      <c r="B99" s="14" t="str">
        <f>'Total Scores'!C100</f>
        <v>Flowood PD</v>
      </c>
      <c r="C99" s="14" t="str">
        <f>'Total Scores'!E100</f>
        <v>F</v>
      </c>
      <c r="D99">
        <v>45</v>
      </c>
    </row>
    <row r="100" spans="1:4" x14ac:dyDescent="0.25">
      <c r="A100" s="14" t="str">
        <f>'Total Scores'!B101</f>
        <v>Pierre Stinson</v>
      </c>
      <c r="B100" s="14" t="str">
        <f>'Total Scores'!C101</f>
        <v>Senatobia PD</v>
      </c>
      <c r="C100" s="14" t="str">
        <f>'Total Scores'!E101</f>
        <v>M</v>
      </c>
      <c r="D100">
        <v>25</v>
      </c>
    </row>
    <row r="101" spans="1:4" x14ac:dyDescent="0.25">
      <c r="A101" s="14"/>
      <c r="B101" s="14"/>
      <c r="C101" s="14"/>
    </row>
    <row r="102" spans="1:4" x14ac:dyDescent="0.25">
      <c r="A102" s="14"/>
      <c r="B102" s="14"/>
      <c r="C102" s="14"/>
    </row>
    <row r="103" spans="1:4" x14ac:dyDescent="0.25">
      <c r="A103" s="14"/>
      <c r="B103" s="14"/>
      <c r="C103" s="14"/>
    </row>
    <row r="104" spans="1:4" x14ac:dyDescent="0.25">
      <c r="A104" s="14"/>
      <c r="B104" s="14"/>
      <c r="C104" s="14"/>
    </row>
    <row r="105" spans="1:4" x14ac:dyDescent="0.25">
      <c r="A105" s="14"/>
      <c r="B105" s="14"/>
      <c r="C105" s="14"/>
    </row>
    <row r="106" spans="1:4" x14ac:dyDescent="0.25">
      <c r="A106" s="14"/>
      <c r="B106" s="14"/>
      <c r="C106" s="14"/>
    </row>
    <row r="107" spans="1:4" x14ac:dyDescent="0.25">
      <c r="A107" s="14"/>
      <c r="B107" s="14"/>
      <c r="C107" s="14"/>
    </row>
    <row r="108" spans="1:4" x14ac:dyDescent="0.25">
      <c r="A108" s="14"/>
      <c r="B108" s="14"/>
      <c r="C108" s="14"/>
    </row>
    <row r="109" spans="1:4" x14ac:dyDescent="0.25">
      <c r="A109" s="14"/>
      <c r="B109" s="14"/>
      <c r="C109" s="14"/>
    </row>
    <row r="110" spans="1:4" x14ac:dyDescent="0.25">
      <c r="A110" s="14"/>
      <c r="B110" s="14"/>
      <c r="C110" s="14"/>
    </row>
    <row r="111" spans="1:4" x14ac:dyDescent="0.25">
      <c r="A111" s="14"/>
      <c r="B111" s="14"/>
      <c r="C111" s="14"/>
    </row>
    <row r="112" spans="1:4" x14ac:dyDescent="0.25">
      <c r="A112" s="14"/>
      <c r="B112" s="14"/>
      <c r="C112" s="14"/>
    </row>
    <row r="113" spans="1:3" x14ac:dyDescent="0.25">
      <c r="A113" s="14"/>
      <c r="B113" s="14"/>
      <c r="C113" s="14"/>
    </row>
    <row r="114" spans="1:3" x14ac:dyDescent="0.25">
      <c r="A114" s="14"/>
      <c r="B114" s="14"/>
      <c r="C114" s="14"/>
    </row>
    <row r="115" spans="1:3" x14ac:dyDescent="0.25">
      <c r="A115" s="14"/>
      <c r="B115" s="14"/>
      <c r="C115" s="14"/>
    </row>
    <row r="116" spans="1:3" x14ac:dyDescent="0.25">
      <c r="A116" s="14"/>
      <c r="B116" s="14"/>
      <c r="C116" s="14"/>
    </row>
    <row r="117" spans="1:3" x14ac:dyDescent="0.25">
      <c r="A117" s="14"/>
      <c r="B117" s="14"/>
      <c r="C117" s="14"/>
    </row>
    <row r="118" spans="1:3" x14ac:dyDescent="0.25">
      <c r="A118" s="14"/>
      <c r="B118" s="14"/>
      <c r="C118" s="14"/>
    </row>
    <row r="119" spans="1:3" x14ac:dyDescent="0.25">
      <c r="A119" s="14"/>
      <c r="B119" s="14"/>
      <c r="C119" s="14"/>
    </row>
    <row r="120" spans="1:3" x14ac:dyDescent="0.25">
      <c r="A120" s="14"/>
      <c r="B120" s="14"/>
      <c r="C120" s="14"/>
    </row>
    <row r="121" spans="1:3" x14ac:dyDescent="0.25">
      <c r="A121" s="14"/>
      <c r="B121" s="14"/>
      <c r="C121" s="14"/>
    </row>
    <row r="122" spans="1:3" x14ac:dyDescent="0.25">
      <c r="A122" s="14"/>
      <c r="B122" s="14"/>
      <c r="C122" s="14"/>
    </row>
    <row r="123" spans="1:3" x14ac:dyDescent="0.25">
      <c r="A123" s="14"/>
      <c r="B123" s="14"/>
      <c r="C123" s="14"/>
    </row>
    <row r="124" spans="1:3" x14ac:dyDescent="0.25">
      <c r="A124" s="14"/>
      <c r="B124" s="14"/>
      <c r="C124" s="14"/>
    </row>
    <row r="125" spans="1:3" x14ac:dyDescent="0.25">
      <c r="A125" s="14"/>
      <c r="B125" s="14"/>
      <c r="C125" s="14"/>
    </row>
    <row r="126" spans="1:3" x14ac:dyDescent="0.25">
      <c r="A126" s="14"/>
      <c r="B126" s="14"/>
      <c r="C126" s="14"/>
    </row>
    <row r="127" spans="1:3" x14ac:dyDescent="0.25">
      <c r="A127" s="14"/>
      <c r="B127" s="14"/>
      <c r="C127" s="14"/>
    </row>
    <row r="128" spans="1:3" x14ac:dyDescent="0.25">
      <c r="A128" s="14"/>
      <c r="B128" s="14"/>
      <c r="C128" s="14"/>
    </row>
    <row r="129" spans="1:3" x14ac:dyDescent="0.25">
      <c r="A129" s="14"/>
      <c r="B129" s="14"/>
      <c r="C129" s="14"/>
    </row>
    <row r="130" spans="1:3" x14ac:dyDescent="0.25">
      <c r="A130" s="14"/>
      <c r="B130" s="14"/>
      <c r="C130" s="14"/>
    </row>
    <row r="131" spans="1:3" x14ac:dyDescent="0.25">
      <c r="A131" s="14"/>
      <c r="B131" s="14"/>
      <c r="C131" s="14"/>
    </row>
    <row r="132" spans="1:3" x14ac:dyDescent="0.25">
      <c r="A132" s="14"/>
      <c r="B132" s="14"/>
      <c r="C132" s="14"/>
    </row>
    <row r="133" spans="1:3" x14ac:dyDescent="0.25">
      <c r="A133" s="14"/>
      <c r="B133" s="14"/>
      <c r="C133" s="14"/>
    </row>
    <row r="134" spans="1:3" x14ac:dyDescent="0.25">
      <c r="A134" s="14"/>
      <c r="B134" s="14"/>
      <c r="C134" s="14"/>
    </row>
    <row r="135" spans="1:3" x14ac:dyDescent="0.25">
      <c r="A135" s="14"/>
      <c r="B135" s="14"/>
      <c r="C135" s="14"/>
    </row>
    <row r="136" spans="1:3" x14ac:dyDescent="0.25">
      <c r="A136" s="14"/>
      <c r="B136" s="14"/>
      <c r="C136" s="14"/>
    </row>
    <row r="137" spans="1:3" x14ac:dyDescent="0.25">
      <c r="A137" s="14"/>
      <c r="B137" s="14"/>
      <c r="C137" s="14"/>
    </row>
    <row r="138" spans="1:3" x14ac:dyDescent="0.25">
      <c r="A138" s="14"/>
      <c r="B138" s="14"/>
      <c r="C138" s="14"/>
    </row>
    <row r="139" spans="1:3" x14ac:dyDescent="0.25">
      <c r="A139" s="14"/>
      <c r="B139" s="14"/>
      <c r="C139" s="14"/>
    </row>
    <row r="140" spans="1:3" x14ac:dyDescent="0.25">
      <c r="A140" s="14"/>
      <c r="B140" s="14"/>
      <c r="C140" s="14"/>
    </row>
    <row r="141" spans="1:3" x14ac:dyDescent="0.25">
      <c r="A141" s="14"/>
      <c r="B141" s="14"/>
      <c r="C141" s="14"/>
    </row>
    <row r="142" spans="1:3" x14ac:dyDescent="0.25">
      <c r="A142" s="14"/>
      <c r="B142" s="14"/>
      <c r="C142" s="14"/>
    </row>
    <row r="143" spans="1:3" x14ac:dyDescent="0.25">
      <c r="A143" s="14"/>
      <c r="B143" s="14"/>
      <c r="C143" s="14"/>
    </row>
    <row r="144" spans="1:3" x14ac:dyDescent="0.25">
      <c r="A144" s="14"/>
      <c r="B144" s="14"/>
      <c r="C144" s="14"/>
    </row>
    <row r="145" spans="1:3" x14ac:dyDescent="0.25">
      <c r="A145" s="14"/>
      <c r="B145" s="14"/>
      <c r="C145" s="14"/>
    </row>
    <row r="146" spans="1:3" x14ac:dyDescent="0.25">
      <c r="A146" s="14"/>
      <c r="B146" s="14"/>
      <c r="C146" s="14"/>
    </row>
    <row r="147" spans="1:3" x14ac:dyDescent="0.25">
      <c r="A147" s="14"/>
      <c r="B147" s="14"/>
      <c r="C147" s="14"/>
    </row>
    <row r="148" spans="1:3" x14ac:dyDescent="0.25">
      <c r="A148" s="14"/>
      <c r="B148" s="14"/>
      <c r="C148" s="14"/>
    </row>
    <row r="149" spans="1:3" x14ac:dyDescent="0.25">
      <c r="A149" s="14"/>
      <c r="B149" s="14"/>
      <c r="C149" s="14"/>
    </row>
    <row r="150" spans="1:3" x14ac:dyDescent="0.25">
      <c r="A150" s="14"/>
      <c r="B150" s="14"/>
      <c r="C150" s="14"/>
    </row>
    <row r="151" spans="1:3" x14ac:dyDescent="0.25">
      <c r="A151" s="14"/>
      <c r="B151" s="14"/>
      <c r="C151" s="14"/>
    </row>
    <row r="152" spans="1:3" x14ac:dyDescent="0.25">
      <c r="A152" s="14"/>
      <c r="B152" s="14"/>
      <c r="C152" s="14"/>
    </row>
    <row r="153" spans="1:3" x14ac:dyDescent="0.25">
      <c r="A153" s="14"/>
      <c r="B153" s="14"/>
      <c r="C153" s="14"/>
    </row>
    <row r="154" spans="1:3" x14ac:dyDescent="0.25">
      <c r="A154" s="14"/>
      <c r="B154" s="14"/>
      <c r="C154" s="14"/>
    </row>
    <row r="155" spans="1:3" x14ac:dyDescent="0.25">
      <c r="A155" s="14"/>
      <c r="B155" s="14"/>
      <c r="C155" s="14"/>
    </row>
    <row r="156" spans="1:3" x14ac:dyDescent="0.25">
      <c r="A156" s="14"/>
      <c r="B156" s="14"/>
      <c r="C156" s="14"/>
    </row>
    <row r="157" spans="1:3" x14ac:dyDescent="0.25">
      <c r="A157" s="14"/>
      <c r="B157" s="14"/>
      <c r="C157" s="14"/>
    </row>
    <row r="158" spans="1:3" x14ac:dyDescent="0.25">
      <c r="A158" s="14"/>
      <c r="B158" s="14"/>
      <c r="C158" s="14"/>
    </row>
    <row r="159" spans="1:3" x14ac:dyDescent="0.25">
      <c r="A159" s="14"/>
      <c r="B159" s="14"/>
      <c r="C159" s="14"/>
    </row>
    <row r="160" spans="1:3" x14ac:dyDescent="0.25">
      <c r="A160" s="14"/>
      <c r="B160" s="14"/>
      <c r="C160" s="14"/>
    </row>
    <row r="161" spans="1:3" x14ac:dyDescent="0.25">
      <c r="A161" s="14"/>
      <c r="B161" s="14"/>
      <c r="C161" s="14"/>
    </row>
    <row r="162" spans="1:3" x14ac:dyDescent="0.25">
      <c r="A162" s="14"/>
      <c r="B162" s="14"/>
      <c r="C162" s="14"/>
    </row>
    <row r="163" spans="1:3" x14ac:dyDescent="0.25">
      <c r="A163" s="14"/>
      <c r="B163" s="14"/>
      <c r="C163" s="14"/>
    </row>
    <row r="164" spans="1:3" x14ac:dyDescent="0.25">
      <c r="A164" s="14"/>
      <c r="B164" s="14"/>
      <c r="C164" s="14"/>
    </row>
    <row r="165" spans="1:3" x14ac:dyDescent="0.25">
      <c r="A165" s="14"/>
      <c r="B165" s="14"/>
      <c r="C165" s="14"/>
    </row>
    <row r="166" spans="1:3" x14ac:dyDescent="0.25">
      <c r="A166" s="14"/>
      <c r="B166" s="14"/>
      <c r="C166" s="14"/>
    </row>
    <row r="167" spans="1:3" x14ac:dyDescent="0.25">
      <c r="A167" s="14"/>
      <c r="B167" s="14"/>
      <c r="C167" s="14"/>
    </row>
    <row r="168" spans="1:3" x14ac:dyDescent="0.25">
      <c r="A168" s="14"/>
      <c r="B168" s="14"/>
      <c r="C168" s="14"/>
    </row>
    <row r="169" spans="1:3" x14ac:dyDescent="0.25">
      <c r="A169" s="14"/>
      <c r="B169" s="14"/>
      <c r="C169" s="14"/>
    </row>
    <row r="170" spans="1:3" x14ac:dyDescent="0.25">
      <c r="A170" s="14"/>
      <c r="B170" s="14"/>
      <c r="C170" s="14"/>
    </row>
    <row r="171" spans="1:3" x14ac:dyDescent="0.25">
      <c r="A171" s="14"/>
      <c r="B171" s="14"/>
      <c r="C171" s="14"/>
    </row>
    <row r="172" spans="1:3" x14ac:dyDescent="0.25">
      <c r="A172" s="14"/>
      <c r="B172" s="14"/>
      <c r="C172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2"/>
  <sheetViews>
    <sheetView topLeftCell="A38" zoomScaleNormal="100" workbookViewId="0">
      <selection activeCell="F15" sqref="F15"/>
    </sheetView>
  </sheetViews>
  <sheetFormatPr defaultColWidth="21.33203125" defaultRowHeight="13.2" x14ac:dyDescent="0.25"/>
  <cols>
    <col min="1" max="1" width="19.6640625" bestFit="1" customWidth="1"/>
    <col min="2" max="2" width="21.6640625" bestFit="1" customWidth="1"/>
    <col min="3" max="3" width="7.44140625" bestFit="1" customWidth="1"/>
    <col min="4" max="4" width="13.33203125" bestFit="1" customWidth="1"/>
    <col min="11" max="11" width="35.44140625" bestFit="1" customWidth="1"/>
  </cols>
  <sheetData>
    <row r="1" spans="1:4" x14ac:dyDescent="0.25">
      <c r="A1" s="8" t="s">
        <v>145</v>
      </c>
      <c r="B1" s="7" t="s">
        <v>2</v>
      </c>
      <c r="C1" s="7" t="s">
        <v>4</v>
      </c>
      <c r="D1" s="7" t="s">
        <v>146</v>
      </c>
    </row>
    <row r="2" spans="1:4" x14ac:dyDescent="0.25">
      <c r="A2" s="14" t="str">
        <f>'Total Scores'!B3</f>
        <v>Gavin Turner</v>
      </c>
      <c r="B2" s="14" t="str">
        <f>'Total Scores'!C3</f>
        <v>MHP</v>
      </c>
      <c r="C2" s="14" t="str">
        <f>'Total Scores'!E3</f>
        <v>M</v>
      </c>
      <c r="D2">
        <v>35</v>
      </c>
    </row>
    <row r="3" spans="1:4" x14ac:dyDescent="0.25">
      <c r="A3" s="14" t="str">
        <f>'Total Scores'!B4</f>
        <v>Marcus Brown</v>
      </c>
      <c r="B3" s="14" t="str">
        <f>'Total Scores'!C4</f>
        <v>MHP</v>
      </c>
      <c r="C3" s="14" t="str">
        <f>'Total Scores'!E4</f>
        <v>M</v>
      </c>
      <c r="D3">
        <v>31</v>
      </c>
    </row>
    <row r="4" spans="1:4" x14ac:dyDescent="0.25">
      <c r="A4" s="14" t="str">
        <f>'Total Scores'!B5</f>
        <v>Michael Townsend</v>
      </c>
      <c r="B4" s="14" t="str">
        <f>'Total Scores'!C5</f>
        <v>MHP</v>
      </c>
      <c r="C4" s="14" t="str">
        <f>'Total Scores'!E5</f>
        <v>M</v>
      </c>
      <c r="D4">
        <v>33</v>
      </c>
    </row>
    <row r="5" spans="1:4" x14ac:dyDescent="0.25">
      <c r="A5" s="14" t="str">
        <f>'Total Scores'!B6</f>
        <v>Bradley Starling</v>
      </c>
      <c r="B5" s="14" t="str">
        <f>'Total Scores'!C6</f>
        <v>MS Wildlife</v>
      </c>
      <c r="C5" s="14" t="str">
        <f>'Total Scores'!E6</f>
        <v>M</v>
      </c>
      <c r="D5">
        <v>25</v>
      </c>
    </row>
    <row r="6" spans="1:4" x14ac:dyDescent="0.25">
      <c r="A6" s="14" t="str">
        <f>'Total Scores'!B7</f>
        <v>Samuel Bouie</v>
      </c>
      <c r="B6" s="14" t="str">
        <f>'Total Scores'!C7</f>
        <v>MHP</v>
      </c>
      <c r="C6" s="14" t="str">
        <f>'Total Scores'!E7</f>
        <v>M</v>
      </c>
      <c r="D6">
        <v>33</v>
      </c>
    </row>
    <row r="7" spans="1:4" x14ac:dyDescent="0.25">
      <c r="A7" s="14" t="str">
        <f>'Total Scores'!B8</f>
        <v>Jeremiah Brown</v>
      </c>
      <c r="B7" s="14" t="str">
        <f>'Total Scores'!C8</f>
        <v>Desoto SO</v>
      </c>
      <c r="C7" s="14" t="str">
        <f>'Total Scores'!E8</f>
        <v>M</v>
      </c>
      <c r="D7">
        <v>41</v>
      </c>
    </row>
    <row r="8" spans="1:4" x14ac:dyDescent="0.25">
      <c r="A8" s="14" t="str">
        <f>'Total Scores'!B9</f>
        <v>Braeden Reynolds</v>
      </c>
      <c r="B8" s="14" t="str">
        <f>'Total Scores'!C9</f>
        <v>MS Wildlife</v>
      </c>
      <c r="C8" s="14" t="str">
        <f>'Total Scores'!E9</f>
        <v>M</v>
      </c>
      <c r="D8">
        <v>23</v>
      </c>
    </row>
    <row r="9" spans="1:4" x14ac:dyDescent="0.25">
      <c r="A9" s="14" t="str">
        <f>'Total Scores'!B10</f>
        <v>Julian Wells</v>
      </c>
      <c r="B9" s="14" t="str">
        <f>'Total Scores'!C10</f>
        <v>MHP</v>
      </c>
      <c r="C9" s="14" t="str">
        <f>'Total Scores'!E10</f>
        <v>M</v>
      </c>
      <c r="D9">
        <v>45</v>
      </c>
    </row>
    <row r="10" spans="1:4" x14ac:dyDescent="0.25">
      <c r="A10" s="14" t="str">
        <f>'Total Scores'!B11</f>
        <v>Payton Marascalco</v>
      </c>
      <c r="B10" s="14" t="str">
        <f>'Total Scores'!C11</f>
        <v>MS Wildlife</v>
      </c>
      <c r="C10" s="14" t="str">
        <f>'Total Scores'!E11</f>
        <v>M</v>
      </c>
      <c r="D10">
        <v>32</v>
      </c>
    </row>
    <row r="11" spans="1:4" x14ac:dyDescent="0.25">
      <c r="A11" s="14" t="str">
        <f>'Total Scores'!B12</f>
        <v>James Murphy</v>
      </c>
      <c r="B11" s="14" t="str">
        <f>'Total Scores'!C12</f>
        <v>Roanoke SO</v>
      </c>
      <c r="C11" s="14" t="str">
        <f>'Total Scores'!E12</f>
        <v>M</v>
      </c>
      <c r="D11">
        <v>29</v>
      </c>
    </row>
    <row r="12" spans="1:4" x14ac:dyDescent="0.25">
      <c r="A12" s="14" t="str">
        <f>'Total Scores'!B13</f>
        <v>Scott Bisci</v>
      </c>
      <c r="B12" s="14" t="str">
        <f>'Total Scores'!C13</f>
        <v>Lopatcong PD</v>
      </c>
      <c r="C12" s="14" t="str">
        <f>'Total Scores'!E13</f>
        <v>M</v>
      </c>
      <c r="D12">
        <v>34</v>
      </c>
    </row>
    <row r="13" spans="1:4" x14ac:dyDescent="0.25">
      <c r="A13" s="14" t="str">
        <f>'Total Scores'!B14</f>
        <v>Jason Wells</v>
      </c>
      <c r="B13" s="14" t="str">
        <f>'Total Scores'!C14</f>
        <v>MHP</v>
      </c>
      <c r="C13" s="14" t="str">
        <f>'Total Scores'!E14</f>
        <v>M</v>
      </c>
      <c r="D13">
        <v>38</v>
      </c>
    </row>
    <row r="14" spans="1:4" x14ac:dyDescent="0.25">
      <c r="A14" s="14" t="str">
        <f>'Total Scores'!B15</f>
        <v>Austin Riggs</v>
      </c>
      <c r="B14" s="14" t="str">
        <f>'Total Scores'!C15</f>
        <v>MS Wildlife</v>
      </c>
      <c r="C14" s="14" t="str">
        <f>'Total Scores'!E15</f>
        <v>M</v>
      </c>
      <c r="D14">
        <v>30</v>
      </c>
    </row>
    <row r="15" spans="1:4" x14ac:dyDescent="0.25">
      <c r="A15" s="14" t="str">
        <f>'Total Scores'!B16</f>
        <v>Christopher Sorley</v>
      </c>
      <c r="B15" s="14" t="str">
        <f>'Total Scores'!C16</f>
        <v>Texas DPS</v>
      </c>
      <c r="C15" s="14" t="str">
        <f>'Total Scores'!E16</f>
        <v>M</v>
      </c>
      <c r="D15">
        <v>38</v>
      </c>
    </row>
    <row r="16" spans="1:4" x14ac:dyDescent="0.25">
      <c r="A16" s="14" t="str">
        <f>'Total Scores'!B17</f>
        <v>Ryne Long</v>
      </c>
      <c r="B16" s="14" t="str">
        <f>'Total Scores'!C17</f>
        <v>MS Wildlife</v>
      </c>
      <c r="C16" s="14" t="str">
        <f>'Total Scores'!E17</f>
        <v>M</v>
      </c>
      <c r="D16">
        <v>28</v>
      </c>
    </row>
    <row r="17" spans="1:4" x14ac:dyDescent="0.25">
      <c r="A17" s="14" t="str">
        <f>'Total Scores'!B18</f>
        <v>Ryan Rodriquez</v>
      </c>
      <c r="B17" s="14" t="str">
        <f>'Total Scores'!C18</f>
        <v>MHP</v>
      </c>
      <c r="C17" s="14" t="str">
        <f>'Total Scores'!E18</f>
        <v>M</v>
      </c>
      <c r="D17">
        <v>17</v>
      </c>
    </row>
    <row r="18" spans="1:4" x14ac:dyDescent="0.25">
      <c r="A18" s="14" t="str">
        <f>'Total Scores'!B19</f>
        <v>Austin Tallent</v>
      </c>
      <c r="B18" s="14" t="str">
        <f>'Total Scores'!C19</f>
        <v>MS Wildlife</v>
      </c>
      <c r="C18" s="14" t="str">
        <f>'Total Scores'!E19</f>
        <v>M</v>
      </c>
      <c r="D18">
        <v>31</v>
      </c>
    </row>
    <row r="19" spans="1:4" x14ac:dyDescent="0.25">
      <c r="A19" s="14" t="str">
        <f>'Total Scores'!B20</f>
        <v>Aaron Spann</v>
      </c>
      <c r="B19" s="14" t="str">
        <f>'Total Scores'!C20</f>
        <v>MHP</v>
      </c>
      <c r="C19" s="14" t="str">
        <f>'Total Scores'!E20</f>
        <v>M</v>
      </c>
      <c r="D19">
        <v>26</v>
      </c>
    </row>
    <row r="20" spans="1:4" x14ac:dyDescent="0.25">
      <c r="A20" s="14" t="str">
        <f>'Total Scores'!B21</f>
        <v>Jordan Garrett</v>
      </c>
      <c r="B20" s="14" t="str">
        <f>'Total Scores'!C21</f>
        <v>LA State Police</v>
      </c>
      <c r="C20" s="14" t="str">
        <f>'Total Scores'!E21</f>
        <v>M</v>
      </c>
      <c r="D20">
        <v>36</v>
      </c>
    </row>
    <row r="21" spans="1:4" x14ac:dyDescent="0.25">
      <c r="A21" s="14" t="str">
        <f>'Total Scores'!B22</f>
        <v>Ben Hamilton</v>
      </c>
      <c r="B21" s="14" t="str">
        <f>'Total Scores'!C22</f>
        <v>Oxford PD</v>
      </c>
      <c r="C21" s="14" t="str">
        <f>'Total Scores'!E22</f>
        <v>M</v>
      </c>
      <c r="D21">
        <v>22</v>
      </c>
    </row>
    <row r="22" spans="1:4" x14ac:dyDescent="0.25">
      <c r="A22" s="14" t="str">
        <f>'Total Scores'!B23</f>
        <v>Jakobe Richards</v>
      </c>
      <c r="B22" s="14" t="str">
        <f>'Total Scores'!C23</f>
        <v>MS Wildlife</v>
      </c>
      <c r="C22" s="14" t="str">
        <f>'Total Scores'!E23</f>
        <v>M</v>
      </c>
      <c r="D22">
        <v>20</v>
      </c>
    </row>
    <row r="23" spans="1:4" x14ac:dyDescent="0.25">
      <c r="A23" s="14" t="str">
        <f>'Total Scores'!B24</f>
        <v>Scott Moller</v>
      </c>
      <c r="B23" s="14" t="str">
        <f>'Total Scores'!C24</f>
        <v>Greenwich</v>
      </c>
      <c r="C23" s="14" t="str">
        <f>'Total Scores'!E24</f>
        <v>M</v>
      </c>
      <c r="D23">
        <v>32</v>
      </c>
    </row>
    <row r="24" spans="1:4" x14ac:dyDescent="0.25">
      <c r="A24" s="14" t="str">
        <f>'Total Scores'!B25</f>
        <v>Colby Miggins</v>
      </c>
      <c r="B24" s="14" t="str">
        <f>'Total Scores'!C25</f>
        <v>MS Wildlife</v>
      </c>
      <c r="C24" s="14" t="str">
        <f>'Total Scores'!E25</f>
        <v>M</v>
      </c>
      <c r="D24">
        <v>36</v>
      </c>
    </row>
    <row r="25" spans="1:4" x14ac:dyDescent="0.25">
      <c r="A25" s="14" t="str">
        <f>'Total Scores'!B26</f>
        <v>Trevor Topper</v>
      </c>
      <c r="B25" s="14" t="str">
        <f>'Total Scores'!C26</f>
        <v>Texas DPS</v>
      </c>
      <c r="C25" s="14" t="str">
        <f>'Total Scores'!E26</f>
        <v>M</v>
      </c>
      <c r="D25">
        <v>30</v>
      </c>
    </row>
    <row r="26" spans="1:4" x14ac:dyDescent="0.25">
      <c r="A26" s="14" t="str">
        <f>'Total Scores'!B27</f>
        <v>Mike Burkes</v>
      </c>
      <c r="B26" s="14" t="str">
        <f>'Total Scores'!C27</f>
        <v>Oxford PD</v>
      </c>
      <c r="C26" s="14" t="str">
        <f>'Total Scores'!E27</f>
        <v>M</v>
      </c>
      <c r="D26">
        <v>38</v>
      </c>
    </row>
    <row r="27" spans="1:4" x14ac:dyDescent="0.25">
      <c r="A27" s="14" t="str">
        <f>'Total Scores'!B28</f>
        <v>Davionce Earnest</v>
      </c>
      <c r="B27" s="14" t="str">
        <f>'Total Scores'!C28</f>
        <v>Texas DPS</v>
      </c>
      <c r="C27" s="14" t="str">
        <f>'Total Scores'!E28</f>
        <v>M</v>
      </c>
      <c r="D27">
        <v>41</v>
      </c>
    </row>
    <row r="28" spans="1:4" x14ac:dyDescent="0.25">
      <c r="A28" s="14" t="str">
        <f>'Total Scores'!B29</f>
        <v>Lisa Hanley</v>
      </c>
      <c r="B28" s="14" t="str">
        <f>'Total Scores'!C29</f>
        <v>Rhode Is PD</v>
      </c>
      <c r="C28" s="14" t="str">
        <f>'Total Scores'!E29</f>
        <v>F</v>
      </c>
      <c r="D28">
        <v>31</v>
      </c>
    </row>
    <row r="29" spans="1:4" x14ac:dyDescent="0.25">
      <c r="A29" s="14" t="str">
        <f>'Total Scores'!B30</f>
        <v>Caleb Winters</v>
      </c>
      <c r="B29" s="14" t="str">
        <f>'Total Scores'!C30</f>
        <v>Hornlake PD</v>
      </c>
      <c r="C29" s="14" t="str">
        <f>'Total Scores'!E30</f>
        <v>M</v>
      </c>
      <c r="D29">
        <v>34</v>
      </c>
    </row>
    <row r="30" spans="1:4" x14ac:dyDescent="0.25">
      <c r="A30" s="14" t="str">
        <f>'Total Scores'!B31</f>
        <v>Kam Herod</v>
      </c>
      <c r="B30" s="14" t="str">
        <f>'Total Scores'!C31</f>
        <v>Oxford PD</v>
      </c>
      <c r="C30" s="14" t="str">
        <f>'Total Scores'!E31</f>
        <v>M</v>
      </c>
      <c r="D30">
        <v>38</v>
      </c>
    </row>
    <row r="31" spans="1:4" x14ac:dyDescent="0.25">
      <c r="A31" s="14" t="str">
        <f>'Total Scores'!B32</f>
        <v>Chris Cousin</v>
      </c>
      <c r="B31" s="14" t="str">
        <f>'Total Scores'!C32</f>
        <v>RCSO</v>
      </c>
      <c r="C31" s="14" t="str">
        <f>'Total Scores'!E32</f>
        <v>M</v>
      </c>
      <c r="D31">
        <v>37</v>
      </c>
    </row>
    <row r="32" spans="1:4" x14ac:dyDescent="0.25">
      <c r="A32" s="14" t="str">
        <f>'Total Scores'!B33</f>
        <v>Justin Jarvis</v>
      </c>
      <c r="B32" s="14" t="str">
        <f>'Total Scores'!C33</f>
        <v>Starkville PD</v>
      </c>
      <c r="C32" s="14" t="str">
        <f>'Total Scores'!E33</f>
        <v>M</v>
      </c>
      <c r="D32">
        <v>33</v>
      </c>
    </row>
    <row r="33" spans="1:4" x14ac:dyDescent="0.25">
      <c r="A33" s="14" t="str">
        <f>'Total Scores'!B34</f>
        <v>Hunter Brown</v>
      </c>
      <c r="B33" s="14" t="str">
        <f>'Total Scores'!C34</f>
        <v>Starkville PD</v>
      </c>
      <c r="C33" s="14" t="str">
        <f>'Total Scores'!E34</f>
        <v>M</v>
      </c>
      <c r="D33">
        <v>39</v>
      </c>
    </row>
    <row r="34" spans="1:4" x14ac:dyDescent="0.25">
      <c r="A34" s="14" t="str">
        <f>'Total Scores'!B35</f>
        <v>Jordan Sims</v>
      </c>
      <c r="B34" s="14" t="str">
        <f>'Total Scores'!C35</f>
        <v>Desoto SO</v>
      </c>
      <c r="C34" s="14" t="str">
        <f>'Total Scores'!E35</f>
        <v>M</v>
      </c>
      <c r="D34">
        <v>38</v>
      </c>
    </row>
    <row r="35" spans="1:4" x14ac:dyDescent="0.25">
      <c r="A35" s="14" t="str">
        <f>'Total Scores'!B36</f>
        <v>Dani Basye</v>
      </c>
      <c r="B35" s="14" t="str">
        <f>'Total Scores'!C36</f>
        <v>Texas DPS</v>
      </c>
      <c r="C35" s="14" t="str">
        <f>'Total Scores'!E36</f>
        <v>F</v>
      </c>
      <c r="D35">
        <v>34</v>
      </c>
    </row>
    <row r="36" spans="1:4" x14ac:dyDescent="0.25">
      <c r="A36" s="14" t="str">
        <f>'Total Scores'!B37</f>
        <v>Garrett Miles</v>
      </c>
      <c r="B36" s="14" t="str">
        <f>'Total Scores'!C37</f>
        <v>Starkville PD</v>
      </c>
      <c r="C36" s="14" t="str">
        <f>'Total Scores'!E37</f>
        <v>M</v>
      </c>
      <c r="D36">
        <v>33</v>
      </c>
    </row>
    <row r="37" spans="1:4" x14ac:dyDescent="0.25">
      <c r="A37" s="14" t="str">
        <f>'Total Scores'!B38</f>
        <v>Trevor Blocker</v>
      </c>
      <c r="B37" s="14" t="str">
        <f>'Total Scores'!C38</f>
        <v>Desoto SO</v>
      </c>
      <c r="C37" s="14" t="str">
        <f>'Total Scores'!E38</f>
        <v>M</v>
      </c>
      <c r="D37">
        <v>33</v>
      </c>
    </row>
    <row r="38" spans="1:4" x14ac:dyDescent="0.25">
      <c r="A38" s="14" t="str">
        <f>'Total Scores'!B39</f>
        <v>Ruth Hernandez</v>
      </c>
      <c r="B38" s="14" t="str">
        <f>'Total Scores'!C39</f>
        <v>Rhode Is PD</v>
      </c>
      <c r="C38" s="14" t="str">
        <f>'Total Scores'!E39</f>
        <v>F</v>
      </c>
      <c r="D38">
        <v>41</v>
      </c>
    </row>
    <row r="39" spans="1:4" x14ac:dyDescent="0.25">
      <c r="A39" s="14" t="str">
        <f>'Total Scores'!B40</f>
        <v>Tyler Davis</v>
      </c>
      <c r="B39" s="14" t="str">
        <f>'Total Scores'!C40</f>
        <v>Starkville PD</v>
      </c>
      <c r="C39" s="14" t="str">
        <f>'Total Scores'!E40</f>
        <v>M</v>
      </c>
      <c r="D39">
        <v>41</v>
      </c>
    </row>
    <row r="40" spans="1:4" x14ac:dyDescent="0.25">
      <c r="A40" s="14" t="str">
        <f>'Total Scores'!B41</f>
        <v>Denas Brown</v>
      </c>
      <c r="B40" s="14" t="str">
        <f>'Total Scores'!C41</f>
        <v>Roanoke SO</v>
      </c>
      <c r="C40" s="14" t="str">
        <f>'Total Scores'!E41</f>
        <v>M</v>
      </c>
      <c r="D40">
        <v>51</v>
      </c>
    </row>
    <row r="41" spans="1:4" x14ac:dyDescent="0.25">
      <c r="A41" s="14" t="str">
        <f>'Total Scores'!B42</f>
        <v>Shane Irwin</v>
      </c>
      <c r="B41" s="14" t="str">
        <f>'Total Scores'!C42</f>
        <v>Roanoke PD</v>
      </c>
      <c r="C41" s="14" t="str">
        <f>'Total Scores'!E42</f>
        <v>M</v>
      </c>
      <c r="D41">
        <v>45</v>
      </c>
    </row>
    <row r="42" spans="1:4" x14ac:dyDescent="0.25">
      <c r="A42" s="14" t="str">
        <f>'Total Scores'!B43</f>
        <v>Christopher Anders</v>
      </c>
      <c r="B42" s="14" t="str">
        <f>'Total Scores'!C43</f>
        <v>Desoto SO</v>
      </c>
      <c r="C42" s="14" t="str">
        <f>'Total Scores'!E43</f>
        <v>M</v>
      </c>
      <c r="D42">
        <v>36</v>
      </c>
    </row>
    <row r="43" spans="1:4" x14ac:dyDescent="0.25">
      <c r="A43" s="14" t="str">
        <f>'Total Scores'!B44</f>
        <v>Dylan Hudson</v>
      </c>
      <c r="B43" s="14" t="str">
        <f>'Total Scores'!C44</f>
        <v>Oxford PD</v>
      </c>
      <c r="C43" s="14" t="str">
        <f>'Total Scores'!E44</f>
        <v>M</v>
      </c>
      <c r="D43">
        <v>44</v>
      </c>
    </row>
    <row r="44" spans="1:4" x14ac:dyDescent="0.25">
      <c r="A44" s="14" t="str">
        <f>'Total Scores'!B45</f>
        <v>Antonio Izaguirre</v>
      </c>
      <c r="B44" s="14" t="str">
        <f>'Total Scores'!C45</f>
        <v>Hornlake PD</v>
      </c>
      <c r="C44" s="14" t="str">
        <f>'Total Scores'!E45</f>
        <v>M</v>
      </c>
      <c r="D44">
        <v>33</v>
      </c>
    </row>
    <row r="45" spans="1:4" x14ac:dyDescent="0.25">
      <c r="A45" s="14" t="str">
        <f>'Total Scores'!B46</f>
        <v>Nathanael White</v>
      </c>
      <c r="B45" s="14" t="str">
        <f>'Total Scores'!C46</f>
        <v>Gulfport PD</v>
      </c>
      <c r="C45" s="14" t="str">
        <f>'Total Scores'!E46</f>
        <v>M</v>
      </c>
      <c r="D45">
        <v>29</v>
      </c>
    </row>
    <row r="46" spans="1:4" x14ac:dyDescent="0.25">
      <c r="A46" s="14" t="str">
        <f>'Total Scores'!B47</f>
        <v>Amy May</v>
      </c>
      <c r="B46" s="14" t="str">
        <f>'Total Scores'!C47</f>
        <v>MS Wildlife</v>
      </c>
      <c r="C46" s="14" t="str">
        <f>'Total Scores'!E47</f>
        <v>F</v>
      </c>
      <c r="D46">
        <v>31</v>
      </c>
    </row>
    <row r="47" spans="1:4" x14ac:dyDescent="0.25">
      <c r="A47" s="14" t="str">
        <f>'Total Scores'!B48</f>
        <v>Joshua Delieto</v>
      </c>
      <c r="B47" s="14" t="str">
        <f>'Total Scores'!C48</f>
        <v>Roanoke PD</v>
      </c>
      <c r="C47" s="14" t="str">
        <f>'Total Scores'!E48</f>
        <v>M</v>
      </c>
      <c r="D47">
        <v>36</v>
      </c>
    </row>
    <row r="48" spans="1:4" x14ac:dyDescent="0.25">
      <c r="A48" s="14" t="str">
        <f>'Total Scores'!B49</f>
        <v>Melanie Moreno</v>
      </c>
      <c r="B48" s="14" t="str">
        <f>'Total Scores'!C49</f>
        <v>Texas DPS</v>
      </c>
      <c r="C48" s="14" t="str">
        <f>'Total Scores'!E49</f>
        <v>F</v>
      </c>
      <c r="D48">
        <v>34</v>
      </c>
    </row>
    <row r="49" spans="1:4" x14ac:dyDescent="0.25">
      <c r="A49" s="14" t="str">
        <f>'Total Scores'!B50</f>
        <v>Brian Fitzgerald</v>
      </c>
      <c r="B49" s="14" t="str">
        <f>'Total Scores'!C50</f>
        <v>RCSO</v>
      </c>
      <c r="C49" s="14" t="str">
        <f>'Total Scores'!E50</f>
        <v>M</v>
      </c>
      <c r="D49">
        <v>17</v>
      </c>
    </row>
    <row r="50" spans="1:4" x14ac:dyDescent="0.25">
      <c r="A50" s="14" t="str">
        <f>'Total Scores'!B51</f>
        <v>Willson Stewart</v>
      </c>
      <c r="B50" s="14" t="str">
        <f>'Total Scores'!C51</f>
        <v>RCSO</v>
      </c>
      <c r="C50" s="14" t="str">
        <f>'Total Scores'!E51</f>
        <v>M</v>
      </c>
      <c r="D50">
        <v>40</v>
      </c>
    </row>
    <row r="51" spans="1:4" x14ac:dyDescent="0.25">
      <c r="A51" s="14" t="str">
        <f>'Total Scores'!B52</f>
        <v>Charlie Goodwin</v>
      </c>
      <c r="B51" s="14" t="str">
        <f>'Total Scores'!C52</f>
        <v>Capitol PD</v>
      </c>
      <c r="C51" s="14" t="str">
        <f>'Total Scores'!E52</f>
        <v>M</v>
      </c>
      <c r="D51">
        <v>19</v>
      </c>
    </row>
    <row r="52" spans="1:4" x14ac:dyDescent="0.25">
      <c r="A52" s="14" t="str">
        <f>'Total Scores'!B53</f>
        <v>Dustin Neitch</v>
      </c>
      <c r="B52" s="14" t="str">
        <f>'Total Scores'!C53</f>
        <v>Texas DPS</v>
      </c>
      <c r="C52" s="14" t="str">
        <f>'Total Scores'!E53</f>
        <v>M</v>
      </c>
      <c r="D52">
        <v>33</v>
      </c>
    </row>
    <row r="53" spans="1:4" x14ac:dyDescent="0.25">
      <c r="A53" s="14" t="str">
        <f>'Total Scores'!B54</f>
        <v>David Sink</v>
      </c>
      <c r="B53" s="14" t="str">
        <f>'Total Scores'!C54</f>
        <v>Roanoke PD</v>
      </c>
      <c r="C53" s="14" t="str">
        <f>'Total Scores'!E54</f>
        <v>M</v>
      </c>
      <c r="D53">
        <v>30</v>
      </c>
    </row>
    <row r="54" spans="1:4" x14ac:dyDescent="0.25">
      <c r="A54" s="14" t="str">
        <f>'Total Scores'!B55</f>
        <v>Michael Artz</v>
      </c>
      <c r="B54" s="14" t="str">
        <f>'Total Scores'!C55</f>
        <v>Gulfport PD</v>
      </c>
      <c r="C54" s="14" t="str">
        <f>'Total Scores'!E55</f>
        <v>M</v>
      </c>
      <c r="D54">
        <v>36</v>
      </c>
    </row>
    <row r="55" spans="1:4" x14ac:dyDescent="0.25">
      <c r="A55" s="14" t="str">
        <f>'Total Scores'!B56</f>
        <v>Steven Lamonica</v>
      </c>
      <c r="B55" s="14" t="str">
        <f>'Total Scores'!C56</f>
        <v>Gulfport PD</v>
      </c>
      <c r="C55" s="14" t="str">
        <f>'Total Scores'!E56</f>
        <v>M</v>
      </c>
      <c r="D55">
        <v>45</v>
      </c>
    </row>
    <row r="56" spans="1:4" x14ac:dyDescent="0.25">
      <c r="A56" s="14" t="str">
        <f>'Total Scores'!B57</f>
        <v>Kenny Hale</v>
      </c>
      <c r="B56" s="14" t="str">
        <f>'Total Scores'!C57</f>
        <v>Roanoke SO</v>
      </c>
      <c r="C56" s="14" t="str">
        <f>'Total Scores'!E57</f>
        <v>M</v>
      </c>
      <c r="D56">
        <v>31</v>
      </c>
    </row>
    <row r="57" spans="1:4" x14ac:dyDescent="0.25">
      <c r="A57" s="14" t="str">
        <f>'Total Scores'!B58</f>
        <v>Chris Penton</v>
      </c>
      <c r="B57" s="14" t="str">
        <f>'Total Scores'!C58</f>
        <v>Picayune PD</v>
      </c>
      <c r="C57" s="14" t="str">
        <f>'Total Scores'!E58</f>
        <v>M</v>
      </c>
      <c r="D57">
        <v>33</v>
      </c>
    </row>
    <row r="58" spans="1:4" x14ac:dyDescent="0.25">
      <c r="A58" s="14" t="str">
        <f>'Total Scores'!B59</f>
        <v>Danielle McBryde</v>
      </c>
      <c r="B58" s="14" t="str">
        <f>'Total Scores'!C59</f>
        <v>Texas DPS</v>
      </c>
      <c r="C58" s="14" t="str">
        <f>'Total Scores'!E59</f>
        <v>F</v>
      </c>
      <c r="D58">
        <v>35</v>
      </c>
    </row>
    <row r="59" spans="1:4" x14ac:dyDescent="0.25">
      <c r="A59" s="14" t="str">
        <f>'Total Scores'!B60</f>
        <v>Patrick Williams</v>
      </c>
      <c r="B59" s="14" t="str">
        <f>'Total Scores'!C60</f>
        <v>Capitol PD</v>
      </c>
      <c r="C59" s="14" t="str">
        <f>'Total Scores'!E60</f>
        <v>M</v>
      </c>
      <c r="D59">
        <v>31</v>
      </c>
    </row>
    <row r="60" spans="1:4" x14ac:dyDescent="0.25">
      <c r="A60" s="14" t="str">
        <f>'Total Scores'!B61</f>
        <v xml:space="preserve">Kelvin James </v>
      </c>
      <c r="B60" s="14" t="str">
        <f>'Total Scores'!C61</f>
        <v>Picayune PD</v>
      </c>
      <c r="C60" s="14" t="str">
        <f>'Total Scores'!E61</f>
        <v>M</v>
      </c>
      <c r="D60">
        <v>27</v>
      </c>
    </row>
    <row r="61" spans="1:4" x14ac:dyDescent="0.25">
      <c r="A61" s="14" t="str">
        <f>'Total Scores'!B62</f>
        <v>Kyle Cummings</v>
      </c>
      <c r="B61" s="14" t="str">
        <f>'Total Scores'!C62</f>
        <v>MDOC</v>
      </c>
      <c r="C61" s="14" t="str">
        <f>'Total Scores'!E62</f>
        <v>M</v>
      </c>
      <c r="D61">
        <v>37</v>
      </c>
    </row>
    <row r="62" spans="1:4" x14ac:dyDescent="0.25">
      <c r="A62" s="14" t="str">
        <f>'Total Scores'!B63</f>
        <v>Conner Lewis</v>
      </c>
      <c r="B62" s="14" t="str">
        <f>'Total Scores'!C63</f>
        <v>Southaven PD</v>
      </c>
      <c r="C62" s="14" t="str">
        <f>'Total Scores'!E63</f>
        <v>M</v>
      </c>
      <c r="D62">
        <v>35</v>
      </c>
    </row>
    <row r="63" spans="1:4" x14ac:dyDescent="0.25">
      <c r="A63" s="14" t="str">
        <f>'Total Scores'!B64</f>
        <v>Tim Presley</v>
      </c>
      <c r="B63" s="14" t="str">
        <f>'Total Scores'!C64</f>
        <v>Desoto SO</v>
      </c>
      <c r="C63" s="14" t="str">
        <f>'Total Scores'!E64</f>
        <v>M</v>
      </c>
      <c r="D63">
        <v>44</v>
      </c>
    </row>
    <row r="64" spans="1:4" x14ac:dyDescent="0.25">
      <c r="A64" s="14" t="str">
        <f>'Total Scores'!B65</f>
        <v>Joey Wuest</v>
      </c>
      <c r="B64" s="14" t="str">
        <f>'Total Scores'!C65</f>
        <v>Gulfport PD</v>
      </c>
      <c r="C64" s="14" t="str">
        <f>'Total Scores'!E65</f>
        <v>M</v>
      </c>
      <c r="D64">
        <v>46</v>
      </c>
    </row>
    <row r="65" spans="1:4" x14ac:dyDescent="0.25">
      <c r="A65" s="14" t="str">
        <f>'Total Scores'!B66</f>
        <v>Katrina Romano</v>
      </c>
      <c r="B65" s="14" t="str">
        <f>'Total Scores'!C66</f>
        <v>Roanoke PD</v>
      </c>
      <c r="C65" s="14" t="str">
        <f>'Total Scores'!E66</f>
        <v>F</v>
      </c>
      <c r="D65">
        <v>43</v>
      </c>
    </row>
    <row r="66" spans="1:4" x14ac:dyDescent="0.25">
      <c r="A66" s="14" t="str">
        <f>'Total Scores'!B67</f>
        <v>Logan McDaniel</v>
      </c>
      <c r="B66" s="14" t="str">
        <f>'Total Scores'!C67</f>
        <v>MS Wildlife</v>
      </c>
      <c r="C66" s="14" t="str">
        <f>'Total Scores'!E67</f>
        <v>F</v>
      </c>
      <c r="D66">
        <v>40</v>
      </c>
    </row>
    <row r="67" spans="1:4" x14ac:dyDescent="0.25">
      <c r="A67" s="14" t="str">
        <f>'Total Scores'!B68</f>
        <v>Matthew Johnson</v>
      </c>
      <c r="B67" s="14" t="str">
        <f>'Total Scores'!C68</f>
        <v>Capitol PD</v>
      </c>
      <c r="C67" s="14" t="str">
        <f>'Total Scores'!E68</f>
        <v>M</v>
      </c>
      <c r="D67">
        <v>31</v>
      </c>
    </row>
    <row r="68" spans="1:4" x14ac:dyDescent="0.25">
      <c r="A68" s="14" t="str">
        <f>'Total Scores'!B69</f>
        <v>Justin Allen</v>
      </c>
      <c r="B68" s="14" t="str">
        <f>'Total Scores'!C69</f>
        <v>RCSO</v>
      </c>
      <c r="C68" s="14" t="str">
        <f>'Total Scores'!E69</f>
        <v>M</v>
      </c>
      <c r="D68">
        <v>44</v>
      </c>
    </row>
    <row r="69" spans="1:4" x14ac:dyDescent="0.25">
      <c r="A69" s="14" t="str">
        <f>'Total Scores'!B70</f>
        <v>Prinston Henderson</v>
      </c>
      <c r="B69" s="14" t="str">
        <f>'Total Scores'!C70</f>
        <v>Starkville PD</v>
      </c>
      <c r="C69" s="14" t="str">
        <f>'Total Scores'!E70</f>
        <v>M</v>
      </c>
      <c r="D69">
        <v>43</v>
      </c>
    </row>
    <row r="70" spans="1:4" x14ac:dyDescent="0.25">
      <c r="A70" s="14" t="str">
        <f>'Total Scores'!B71</f>
        <v>Padrian Miller</v>
      </c>
      <c r="B70" s="14" t="str">
        <f>'Total Scores'!C71</f>
        <v>Capitol PD</v>
      </c>
      <c r="C70" s="14" t="str">
        <f>'Total Scores'!E71</f>
        <v>M</v>
      </c>
      <c r="D70">
        <v>41</v>
      </c>
    </row>
    <row r="71" spans="1:4" x14ac:dyDescent="0.25">
      <c r="A71" s="14" t="str">
        <f>'Total Scores'!B72</f>
        <v>Malik Lucas</v>
      </c>
      <c r="B71" s="14" t="str">
        <f>'Total Scores'!C72</f>
        <v>Picayune PD</v>
      </c>
      <c r="C71" s="14" t="str">
        <f>'Total Scores'!E72</f>
        <v>M</v>
      </c>
      <c r="D71">
        <v>43</v>
      </c>
    </row>
    <row r="72" spans="1:4" x14ac:dyDescent="0.25">
      <c r="A72" s="14" t="str">
        <f>'Total Scores'!B73</f>
        <v>Tomie Chase Coleman</v>
      </c>
      <c r="B72" s="14" t="str">
        <f>'Total Scores'!C73</f>
        <v>Hornlake PD</v>
      </c>
      <c r="C72" s="14" t="str">
        <f>'Total Scores'!E73</f>
        <v>F</v>
      </c>
      <c r="D72">
        <v>31</v>
      </c>
    </row>
    <row r="73" spans="1:4" x14ac:dyDescent="0.25">
      <c r="A73" s="14" t="str">
        <f>'Total Scores'!B74</f>
        <v>Margaret-Marie Ankele</v>
      </c>
      <c r="B73" s="14" t="str">
        <f>'Total Scores'!C74</f>
        <v>Texas DPS</v>
      </c>
      <c r="C73" s="14" t="str">
        <f>'Total Scores'!E74</f>
        <v>F</v>
      </c>
      <c r="D73">
        <v>32</v>
      </c>
    </row>
    <row r="74" spans="1:4" x14ac:dyDescent="0.25">
      <c r="A74" s="14" t="str">
        <f>'Total Scores'!B75</f>
        <v>Hunter Clayton</v>
      </c>
      <c r="B74" s="14" t="str">
        <f>'Total Scores'!C75</f>
        <v>Desoto SO</v>
      </c>
      <c r="C74" s="14" t="str">
        <f>'Total Scores'!E75</f>
        <v>M</v>
      </c>
      <c r="D74">
        <v>38</v>
      </c>
    </row>
    <row r="75" spans="1:4" x14ac:dyDescent="0.25">
      <c r="A75" s="14" t="str">
        <f>'Total Scores'!B76</f>
        <v>Garrett Duplechain</v>
      </c>
      <c r="B75" s="14" t="str">
        <f>'Total Scores'!C76</f>
        <v>Picayune PD</v>
      </c>
      <c r="C75" s="14" t="str">
        <f>'Total Scores'!E76</f>
        <v>M</v>
      </c>
      <c r="D75">
        <v>39</v>
      </c>
    </row>
    <row r="76" spans="1:4" x14ac:dyDescent="0.25">
      <c r="A76" s="14" t="str">
        <f>'Total Scores'!B77</f>
        <v>TJ Picou</v>
      </c>
      <c r="B76" s="14" t="str">
        <f>'Total Scores'!C77</f>
        <v>RCSO</v>
      </c>
      <c r="C76" s="14" t="str">
        <f>'Total Scores'!E77</f>
        <v>M</v>
      </c>
      <c r="D76">
        <v>20</v>
      </c>
    </row>
    <row r="77" spans="1:4" x14ac:dyDescent="0.25">
      <c r="A77" s="14" t="str">
        <f>'Total Scores'!B78</f>
        <v>Samuel Zayn</v>
      </c>
      <c r="B77" s="14" t="str">
        <f>'Total Scores'!C78</f>
        <v>Starkville PD</v>
      </c>
      <c r="C77" s="14" t="str">
        <f>'Total Scores'!E78</f>
        <v>M</v>
      </c>
      <c r="D77">
        <v>19</v>
      </c>
    </row>
    <row r="78" spans="1:4" x14ac:dyDescent="0.25">
      <c r="A78" s="14" t="str">
        <f>'Total Scores'!B79</f>
        <v>Mackenzie Davis</v>
      </c>
      <c r="B78" s="14" t="str">
        <f>'Total Scores'!C79</f>
        <v>Flowood PD</v>
      </c>
      <c r="C78" s="14" t="str">
        <f>'Total Scores'!E79</f>
        <v>M</v>
      </c>
      <c r="D78">
        <v>37</v>
      </c>
    </row>
    <row r="79" spans="1:4" x14ac:dyDescent="0.25">
      <c r="A79" s="14" t="str">
        <f>'Total Scores'!B80</f>
        <v>Marcus Johnson</v>
      </c>
      <c r="B79" s="14" t="str">
        <f>'Total Scores'!C80</f>
        <v>Senatobia PD</v>
      </c>
      <c r="C79" s="14" t="str">
        <f>'Total Scores'!E80</f>
        <v>M</v>
      </c>
      <c r="D79">
        <v>39</v>
      </c>
    </row>
    <row r="80" spans="1:4" x14ac:dyDescent="0.25">
      <c r="A80" s="14" t="str">
        <f>'Total Scores'!B81</f>
        <v>Janet Montoya</v>
      </c>
      <c r="B80" s="14" t="str">
        <f>'Total Scores'!C81</f>
        <v>Southaven PD</v>
      </c>
      <c r="C80" s="14" t="str">
        <f>'Total Scores'!E81</f>
        <v>F</v>
      </c>
      <c r="D80">
        <v>32</v>
      </c>
    </row>
    <row r="81" spans="1:4" x14ac:dyDescent="0.25">
      <c r="A81" s="14" t="str">
        <f>'Total Scores'!B82</f>
        <v>Michael Humphreys</v>
      </c>
      <c r="B81" s="14" t="str">
        <f>'Total Scores'!C82</f>
        <v>Capitol PD</v>
      </c>
      <c r="C81" s="14" t="str">
        <f>'Total Scores'!E82</f>
        <v>M</v>
      </c>
      <c r="D81">
        <v>34</v>
      </c>
    </row>
    <row r="82" spans="1:4" x14ac:dyDescent="0.25">
      <c r="A82" s="14" t="str">
        <f>'Total Scores'!B83</f>
        <v>Houston Avent</v>
      </c>
      <c r="B82" s="14" t="str">
        <f>'Total Scores'!C83</f>
        <v>Flowood PD</v>
      </c>
      <c r="C82" s="14" t="str">
        <f>'Total Scores'!E83</f>
        <v>M</v>
      </c>
      <c r="D82">
        <v>42</v>
      </c>
    </row>
    <row r="83" spans="1:4" x14ac:dyDescent="0.25">
      <c r="A83" s="14" t="str">
        <f>'Total Scores'!B84</f>
        <v>Jeremy Hooper</v>
      </c>
      <c r="B83" s="14" t="str">
        <f>'Total Scores'!C84</f>
        <v>Senatobia PD</v>
      </c>
      <c r="C83" s="14" t="str">
        <f>'Total Scores'!E84</f>
        <v>M</v>
      </c>
      <c r="D83">
        <v>39</v>
      </c>
    </row>
    <row r="84" spans="1:4" x14ac:dyDescent="0.25">
      <c r="A84" s="14" t="str">
        <f>'Total Scores'!B85</f>
        <v>Ateiri Ortiz</v>
      </c>
      <c r="B84" s="14" t="str">
        <f>'Total Scores'!C85</f>
        <v>Oxford PD</v>
      </c>
      <c r="C84" s="14" t="str">
        <f>'Total Scores'!E85</f>
        <v>F</v>
      </c>
      <c r="D84">
        <v>44</v>
      </c>
    </row>
    <row r="85" spans="1:4" x14ac:dyDescent="0.25">
      <c r="A85" s="14" t="str">
        <f>'Total Scores'!B86</f>
        <v>Justin Steelandt</v>
      </c>
      <c r="B85" s="14" t="str">
        <f>'Total Scores'!C86</f>
        <v>Senatobia PD</v>
      </c>
      <c r="C85" s="14" t="str">
        <f>'Total Scores'!E86</f>
        <v>M</v>
      </c>
      <c r="D85">
        <v>44</v>
      </c>
    </row>
    <row r="86" spans="1:4" x14ac:dyDescent="0.25">
      <c r="A86" s="14" t="str">
        <f>'Total Scores'!B87</f>
        <v>Dylan Drago</v>
      </c>
      <c r="B86" s="14" t="str">
        <f>'Total Scores'!C87</f>
        <v>Brandon PD</v>
      </c>
      <c r="C86" s="14" t="str">
        <f>'Total Scores'!E87</f>
        <v>M</v>
      </c>
      <c r="D86">
        <v>39</v>
      </c>
    </row>
    <row r="87" spans="1:4" x14ac:dyDescent="0.25">
      <c r="A87" s="14" t="str">
        <f>'Total Scores'!B88</f>
        <v>Brandon Cooper</v>
      </c>
      <c r="B87" s="14" t="str">
        <f>'Total Scores'!C88</f>
        <v>RCSO</v>
      </c>
      <c r="C87" s="14" t="str">
        <f>'Total Scores'!E88</f>
        <v>M</v>
      </c>
      <c r="D87">
        <v>32</v>
      </c>
    </row>
    <row r="88" spans="1:4" x14ac:dyDescent="0.25">
      <c r="A88" s="14" t="str">
        <f>'Total Scores'!B89</f>
        <v>Tyler Reid</v>
      </c>
      <c r="B88" s="14" t="str">
        <f>'Total Scores'!C89</f>
        <v>Gulfport PD</v>
      </c>
      <c r="C88" s="14" t="str">
        <f>'Total Scores'!E89</f>
        <v>M</v>
      </c>
      <c r="D88">
        <v>44</v>
      </c>
    </row>
    <row r="89" spans="1:4" x14ac:dyDescent="0.25">
      <c r="A89" s="14" t="str">
        <f>'Total Scores'!B90</f>
        <v>Lakayla Poindexter</v>
      </c>
      <c r="B89" s="14" t="str">
        <f>'Total Scores'!C90</f>
        <v>Southaven PD</v>
      </c>
      <c r="C89" s="14" t="str">
        <f>'Total Scores'!E90</f>
        <v>F</v>
      </c>
      <c r="D89">
        <v>36</v>
      </c>
    </row>
    <row r="90" spans="1:4" x14ac:dyDescent="0.25">
      <c r="A90" s="14" t="str">
        <f>'Total Scores'!B91</f>
        <v>Dalton Avent</v>
      </c>
      <c r="B90" s="14" t="str">
        <f>'Total Scores'!C91</f>
        <v>Flowood PD</v>
      </c>
      <c r="C90" s="14" t="str">
        <f>'Total Scores'!E91</f>
        <v>M</v>
      </c>
      <c r="D90">
        <v>40</v>
      </c>
    </row>
    <row r="91" spans="1:4" x14ac:dyDescent="0.25">
      <c r="A91" s="14" t="str">
        <f>'Total Scores'!B92</f>
        <v>Janette Navarro</v>
      </c>
      <c r="B91" s="14" t="str">
        <f>'Total Scores'!C92</f>
        <v>Roanoke SO</v>
      </c>
      <c r="C91" s="14" t="str">
        <f>'Total Scores'!E92</f>
        <v>F</v>
      </c>
      <c r="D91">
        <v>36</v>
      </c>
    </row>
    <row r="92" spans="1:4" x14ac:dyDescent="0.25">
      <c r="A92" s="14" t="str">
        <f>'Total Scores'!B93</f>
        <v>Nicholas Pittman</v>
      </c>
      <c r="B92" s="14" t="str">
        <f>'Total Scores'!C93</f>
        <v>Flowood PD</v>
      </c>
      <c r="C92" s="14" t="str">
        <f>'Total Scores'!E93</f>
        <v>M</v>
      </c>
      <c r="D92">
        <v>30</v>
      </c>
    </row>
    <row r="93" spans="1:4" x14ac:dyDescent="0.25">
      <c r="A93" s="14" t="str">
        <f>'Total Scores'!B94</f>
        <v>Deon Allen</v>
      </c>
      <c r="B93" s="14" t="str">
        <f>'Total Scores'!C94</f>
        <v>RCSO</v>
      </c>
      <c r="C93" s="14" t="str">
        <f>'Total Scores'!E94</f>
        <v>M</v>
      </c>
      <c r="D93">
        <v>32</v>
      </c>
    </row>
    <row r="94" spans="1:4" x14ac:dyDescent="0.25">
      <c r="A94" s="14" t="str">
        <f>'Total Scores'!B95</f>
        <v>Janet Smith</v>
      </c>
      <c r="B94" s="14" t="str">
        <f>'Total Scores'!C95</f>
        <v>Roanoke SO</v>
      </c>
      <c r="C94" s="14" t="str">
        <f>'Total Scores'!E95</f>
        <v>F</v>
      </c>
      <c r="D94">
        <v>43</v>
      </c>
    </row>
    <row r="95" spans="1:4" x14ac:dyDescent="0.25">
      <c r="A95" s="14" t="str">
        <f>'Total Scores'!B96</f>
        <v>Kristen Arendale</v>
      </c>
      <c r="B95" s="14" t="str">
        <f>'Total Scores'!C96</f>
        <v>RCSO</v>
      </c>
      <c r="C95" s="14" t="str">
        <f>'Total Scores'!E96</f>
        <v>F</v>
      </c>
      <c r="D95">
        <v>24</v>
      </c>
    </row>
    <row r="96" spans="1:4" x14ac:dyDescent="0.25">
      <c r="A96" s="14" t="str">
        <f>'Total Scores'!B97</f>
        <v>Angelica Maze</v>
      </c>
      <c r="B96" s="14" t="str">
        <f>'Total Scores'!C97</f>
        <v>Senatobia PD</v>
      </c>
      <c r="C96" s="14" t="str">
        <f>'Total Scores'!E97</f>
        <v>F</v>
      </c>
      <c r="D96">
        <v>20</v>
      </c>
    </row>
    <row r="97" spans="1:4" x14ac:dyDescent="0.25">
      <c r="A97" s="14" t="str">
        <f>'Total Scores'!B98</f>
        <v>Hunter Chapman</v>
      </c>
      <c r="B97" s="14" t="str">
        <f>'Total Scores'!C98</f>
        <v>RCSO</v>
      </c>
      <c r="C97" s="14" t="str">
        <f>'Total Scores'!E98</f>
        <v>M</v>
      </c>
      <c r="D97">
        <v>38</v>
      </c>
    </row>
    <row r="98" spans="1:4" x14ac:dyDescent="0.25">
      <c r="A98" s="14" t="str">
        <f>'Total Scores'!B99</f>
        <v>Wyniance Wiley</v>
      </c>
      <c r="B98" s="14" t="str">
        <f>'Total Scores'!C99</f>
        <v>RCSO</v>
      </c>
      <c r="C98" s="14" t="str">
        <f>'Total Scores'!E99</f>
        <v>F</v>
      </c>
      <c r="D98">
        <v>24</v>
      </c>
    </row>
    <row r="99" spans="1:4" x14ac:dyDescent="0.25">
      <c r="A99" s="14" t="str">
        <f>'Total Scores'!B100</f>
        <v>Alisa Promise</v>
      </c>
      <c r="B99" s="14" t="str">
        <f>'Total Scores'!C100</f>
        <v>Flowood PD</v>
      </c>
      <c r="C99" s="14" t="str">
        <f>'Total Scores'!E100</f>
        <v>F</v>
      </c>
      <c r="D99">
        <v>19</v>
      </c>
    </row>
    <row r="100" spans="1:4" x14ac:dyDescent="0.25">
      <c r="A100" s="14" t="str">
        <f>'Total Scores'!B101</f>
        <v>Pierre Stinson</v>
      </c>
      <c r="B100" s="14" t="str">
        <f>'Total Scores'!C101</f>
        <v>Senatobia PD</v>
      </c>
      <c r="C100" s="14" t="str">
        <f>'Total Scores'!E101</f>
        <v>M</v>
      </c>
      <c r="D100">
        <v>9</v>
      </c>
    </row>
    <row r="101" spans="1:4" x14ac:dyDescent="0.25">
      <c r="A101" s="14"/>
      <c r="B101" s="14"/>
      <c r="C101" s="14"/>
    </row>
    <row r="102" spans="1:4" x14ac:dyDescent="0.25">
      <c r="A102" s="14"/>
      <c r="B102" s="14"/>
      <c r="C102" s="14"/>
    </row>
    <row r="103" spans="1:4" x14ac:dyDescent="0.25">
      <c r="A103" s="14"/>
      <c r="B103" s="14"/>
      <c r="C103" s="14"/>
    </row>
    <row r="104" spans="1:4" x14ac:dyDescent="0.25">
      <c r="A104" s="14"/>
      <c r="B104" s="14"/>
      <c r="C104" s="14"/>
    </row>
    <row r="105" spans="1:4" x14ac:dyDescent="0.25">
      <c r="A105" s="14"/>
      <c r="B105" s="14"/>
      <c r="C105" s="14"/>
    </row>
    <row r="106" spans="1:4" x14ac:dyDescent="0.25">
      <c r="A106" s="14"/>
      <c r="B106" s="14"/>
      <c r="C106" s="14"/>
    </row>
    <row r="107" spans="1:4" x14ac:dyDescent="0.25">
      <c r="A107" s="14"/>
      <c r="B107" s="14"/>
      <c r="C107" s="14"/>
    </row>
    <row r="108" spans="1:4" x14ac:dyDescent="0.25">
      <c r="A108" s="14"/>
      <c r="B108" s="14"/>
      <c r="C108" s="14"/>
    </row>
    <row r="109" spans="1:4" x14ac:dyDescent="0.25">
      <c r="A109" s="14"/>
      <c r="B109" s="14"/>
      <c r="C109" s="14"/>
    </row>
    <row r="110" spans="1:4" x14ac:dyDescent="0.25">
      <c r="A110" s="14"/>
      <c r="B110" s="14"/>
      <c r="C110" s="14"/>
    </row>
    <row r="111" spans="1:4" x14ac:dyDescent="0.25">
      <c r="A111" s="14"/>
      <c r="B111" s="14"/>
      <c r="C111" s="14"/>
    </row>
    <row r="112" spans="1:4" x14ac:dyDescent="0.25">
      <c r="A112" s="14"/>
      <c r="B112" s="14"/>
      <c r="C112" s="14"/>
    </row>
    <row r="113" spans="1:3" x14ac:dyDescent="0.25">
      <c r="A113" s="14"/>
      <c r="B113" s="14"/>
      <c r="C113" s="14"/>
    </row>
    <row r="114" spans="1:3" x14ac:dyDescent="0.25">
      <c r="A114" s="14"/>
      <c r="B114" s="14"/>
      <c r="C114" s="14"/>
    </row>
    <row r="115" spans="1:3" x14ac:dyDescent="0.25">
      <c r="A115" s="14"/>
      <c r="B115" s="14"/>
      <c r="C115" s="14"/>
    </row>
    <row r="116" spans="1:3" x14ac:dyDescent="0.25">
      <c r="A116" s="14"/>
      <c r="B116" s="14"/>
      <c r="C116" s="14"/>
    </row>
    <row r="117" spans="1:3" x14ac:dyDescent="0.25">
      <c r="A117" s="14"/>
      <c r="B117" s="14"/>
      <c r="C117" s="14"/>
    </row>
    <row r="118" spans="1:3" x14ac:dyDescent="0.25">
      <c r="A118" s="14"/>
      <c r="B118" s="14"/>
      <c r="C118" s="14"/>
    </row>
    <row r="119" spans="1:3" x14ac:dyDescent="0.25">
      <c r="A119" s="14"/>
      <c r="B119" s="14"/>
      <c r="C119" s="14"/>
    </row>
    <row r="120" spans="1:3" x14ac:dyDescent="0.25">
      <c r="A120" s="14"/>
      <c r="B120" s="14"/>
      <c r="C120" s="14"/>
    </row>
    <row r="121" spans="1:3" x14ac:dyDescent="0.25">
      <c r="A121" s="14"/>
      <c r="B121" s="14"/>
      <c r="C121" s="14"/>
    </row>
    <row r="122" spans="1:3" x14ac:dyDescent="0.25">
      <c r="A122" s="14"/>
      <c r="B122" s="14"/>
      <c r="C122" s="14"/>
    </row>
    <row r="123" spans="1:3" x14ac:dyDescent="0.25">
      <c r="A123" s="14"/>
      <c r="B123" s="14"/>
      <c r="C123" s="14"/>
    </row>
    <row r="124" spans="1:3" x14ac:dyDescent="0.25">
      <c r="A124" s="14"/>
      <c r="B124" s="14"/>
      <c r="C124" s="14"/>
    </row>
    <row r="125" spans="1:3" x14ac:dyDescent="0.25">
      <c r="A125" s="14"/>
      <c r="B125" s="14"/>
      <c r="C125" s="14"/>
    </row>
    <row r="126" spans="1:3" x14ac:dyDescent="0.25">
      <c r="A126" s="14"/>
      <c r="B126" s="14"/>
      <c r="C126" s="14"/>
    </row>
    <row r="127" spans="1:3" x14ac:dyDescent="0.25">
      <c r="A127" s="14"/>
      <c r="B127" s="14"/>
      <c r="C127" s="14"/>
    </row>
    <row r="128" spans="1:3" x14ac:dyDescent="0.25">
      <c r="A128" s="14"/>
      <c r="B128" s="14"/>
      <c r="C128" s="14"/>
    </row>
    <row r="129" spans="1:3" x14ac:dyDescent="0.25">
      <c r="A129" s="14"/>
      <c r="B129" s="14"/>
      <c r="C129" s="14"/>
    </row>
    <row r="130" spans="1:3" x14ac:dyDescent="0.25">
      <c r="A130" s="14"/>
      <c r="B130" s="14"/>
      <c r="C130" s="14"/>
    </row>
    <row r="131" spans="1:3" x14ac:dyDescent="0.25">
      <c r="A131" s="14"/>
      <c r="B131" s="14"/>
      <c r="C131" s="14"/>
    </row>
    <row r="132" spans="1:3" x14ac:dyDescent="0.25">
      <c r="A132" s="14"/>
      <c r="B132" s="14"/>
      <c r="C132" s="14"/>
    </row>
    <row r="133" spans="1:3" x14ac:dyDescent="0.25">
      <c r="A133" s="14"/>
      <c r="B133" s="14"/>
      <c r="C133" s="14"/>
    </row>
    <row r="134" spans="1:3" x14ac:dyDescent="0.25">
      <c r="A134" s="14"/>
      <c r="B134" s="14"/>
      <c r="C134" s="14"/>
    </row>
    <row r="135" spans="1:3" x14ac:dyDescent="0.25">
      <c r="A135" s="14"/>
      <c r="B135" s="14"/>
      <c r="C135" s="14"/>
    </row>
    <row r="136" spans="1:3" x14ac:dyDescent="0.25">
      <c r="A136" s="14"/>
      <c r="B136" s="14"/>
      <c r="C136" s="14"/>
    </row>
    <row r="137" spans="1:3" x14ac:dyDescent="0.25">
      <c r="A137" s="14"/>
      <c r="B137" s="14"/>
      <c r="C137" s="14"/>
    </row>
    <row r="138" spans="1:3" x14ac:dyDescent="0.25">
      <c r="A138" s="14"/>
      <c r="B138" s="14"/>
      <c r="C138" s="14"/>
    </row>
    <row r="139" spans="1:3" x14ac:dyDescent="0.25">
      <c r="A139" s="14"/>
      <c r="B139" s="14"/>
      <c r="C139" s="14"/>
    </row>
    <row r="140" spans="1:3" x14ac:dyDescent="0.25">
      <c r="A140" s="14"/>
      <c r="B140" s="14"/>
      <c r="C140" s="14"/>
    </row>
    <row r="141" spans="1:3" x14ac:dyDescent="0.25">
      <c r="A141" s="14"/>
      <c r="B141" s="14"/>
      <c r="C141" s="14"/>
    </row>
    <row r="142" spans="1:3" x14ac:dyDescent="0.25">
      <c r="A142" s="14"/>
      <c r="B142" s="14"/>
      <c r="C142" s="14"/>
    </row>
    <row r="143" spans="1:3" x14ac:dyDescent="0.25">
      <c r="A143" s="14"/>
      <c r="B143" s="14"/>
      <c r="C143" s="14"/>
    </row>
    <row r="144" spans="1:3" x14ac:dyDescent="0.25">
      <c r="A144" s="14"/>
      <c r="B144" s="14"/>
      <c r="C144" s="14"/>
    </row>
    <row r="145" spans="1:3" x14ac:dyDescent="0.25">
      <c r="A145" s="14"/>
      <c r="B145" s="14"/>
      <c r="C145" s="14"/>
    </row>
    <row r="146" spans="1:3" x14ac:dyDescent="0.25">
      <c r="A146" s="14"/>
      <c r="B146" s="14"/>
      <c r="C146" s="14"/>
    </row>
    <row r="147" spans="1:3" x14ac:dyDescent="0.25">
      <c r="A147" s="14"/>
      <c r="B147" s="14"/>
      <c r="C147" s="14"/>
    </row>
    <row r="148" spans="1:3" x14ac:dyDescent="0.25">
      <c r="A148" s="14"/>
      <c r="B148" s="14"/>
      <c r="C148" s="14"/>
    </row>
    <row r="149" spans="1:3" x14ac:dyDescent="0.25">
      <c r="A149" s="14"/>
      <c r="B149" s="14"/>
      <c r="C149" s="14"/>
    </row>
    <row r="150" spans="1:3" x14ac:dyDescent="0.25">
      <c r="A150" s="14"/>
      <c r="B150" s="14"/>
      <c r="C150" s="14"/>
    </row>
    <row r="151" spans="1:3" x14ac:dyDescent="0.25">
      <c r="A151" s="14"/>
      <c r="B151" s="14"/>
      <c r="C151" s="14"/>
    </row>
    <row r="152" spans="1:3" x14ac:dyDescent="0.25">
      <c r="A152" s="14"/>
      <c r="B152" s="14"/>
      <c r="C152" s="14"/>
    </row>
    <row r="153" spans="1:3" x14ac:dyDescent="0.25">
      <c r="A153" s="14"/>
      <c r="B153" s="14"/>
      <c r="C153" s="14"/>
    </row>
    <row r="154" spans="1:3" x14ac:dyDescent="0.25">
      <c r="A154" s="14"/>
      <c r="B154" s="14"/>
      <c r="C154" s="14"/>
    </row>
    <row r="155" spans="1:3" x14ac:dyDescent="0.25">
      <c r="A155" s="14"/>
      <c r="B155" s="14"/>
      <c r="C155" s="14"/>
    </row>
    <row r="156" spans="1:3" x14ac:dyDescent="0.25">
      <c r="A156" s="14"/>
      <c r="B156" s="14"/>
      <c r="C156" s="14"/>
    </row>
    <row r="157" spans="1:3" x14ac:dyDescent="0.25">
      <c r="A157" s="14"/>
      <c r="B157" s="14"/>
      <c r="C157" s="14"/>
    </row>
    <row r="158" spans="1:3" x14ac:dyDescent="0.25">
      <c r="A158" s="14"/>
      <c r="B158" s="14"/>
      <c r="C158" s="14"/>
    </row>
    <row r="159" spans="1:3" x14ac:dyDescent="0.25">
      <c r="A159" s="14"/>
      <c r="B159" s="14"/>
      <c r="C159" s="14"/>
    </row>
    <row r="160" spans="1:3" x14ac:dyDescent="0.25">
      <c r="A160" s="14"/>
      <c r="B160" s="14"/>
      <c r="C160" s="14"/>
    </row>
    <row r="161" spans="1:3" x14ac:dyDescent="0.25">
      <c r="A161" s="14"/>
      <c r="B161" s="14"/>
      <c r="C161" s="14"/>
    </row>
    <row r="162" spans="1:3" x14ac:dyDescent="0.25">
      <c r="A162" s="14"/>
      <c r="B162" s="14"/>
      <c r="C162" s="14"/>
    </row>
    <row r="163" spans="1:3" x14ac:dyDescent="0.25">
      <c r="A163" s="14"/>
      <c r="B163" s="14"/>
      <c r="C163" s="14"/>
    </row>
    <row r="164" spans="1:3" x14ac:dyDescent="0.25">
      <c r="A164" s="14"/>
      <c r="B164" s="14"/>
      <c r="C164" s="14"/>
    </row>
    <row r="165" spans="1:3" x14ac:dyDescent="0.25">
      <c r="A165" s="14"/>
      <c r="B165" s="14"/>
      <c r="C165" s="14"/>
    </row>
    <row r="166" spans="1:3" x14ac:dyDescent="0.25">
      <c r="A166" s="14"/>
      <c r="B166" s="14"/>
      <c r="C166" s="14"/>
    </row>
    <row r="167" spans="1:3" x14ac:dyDescent="0.25">
      <c r="A167" s="14"/>
      <c r="B167" s="14"/>
      <c r="C167" s="14"/>
    </row>
    <row r="168" spans="1:3" x14ac:dyDescent="0.25">
      <c r="A168" s="14"/>
      <c r="B168" s="14"/>
      <c r="C168" s="14"/>
    </row>
    <row r="169" spans="1:3" x14ac:dyDescent="0.25">
      <c r="A169" s="14"/>
      <c r="B169" s="14"/>
      <c r="C169" s="14"/>
    </row>
    <row r="170" spans="1:3" x14ac:dyDescent="0.25">
      <c r="A170" s="14"/>
      <c r="B170" s="14"/>
      <c r="C170" s="14"/>
    </row>
    <row r="171" spans="1:3" x14ac:dyDescent="0.25">
      <c r="A171" s="14"/>
      <c r="B171" s="14"/>
      <c r="C171" s="14"/>
    </row>
    <row r="172" spans="1:3" x14ac:dyDescent="0.25">
      <c r="A172" s="14"/>
      <c r="B172" s="14"/>
      <c r="C172" s="14"/>
    </row>
    <row r="173" spans="1:3" x14ac:dyDescent="0.25">
      <c r="A173" s="14"/>
      <c r="B173" s="14"/>
      <c r="C173" s="14"/>
    </row>
    <row r="174" spans="1:3" x14ac:dyDescent="0.25">
      <c r="A174" s="14"/>
      <c r="B174" s="14"/>
      <c r="C174" s="14"/>
    </row>
    <row r="175" spans="1:3" x14ac:dyDescent="0.25">
      <c r="A175" s="14"/>
      <c r="B175" s="14"/>
      <c r="C175" s="14"/>
    </row>
    <row r="176" spans="1:3" x14ac:dyDescent="0.25">
      <c r="A176" s="14"/>
      <c r="B176" s="14"/>
      <c r="C176" s="14"/>
    </row>
    <row r="177" spans="1:3" x14ac:dyDescent="0.25">
      <c r="A177" s="14"/>
      <c r="B177" s="14"/>
      <c r="C177" s="14"/>
    </row>
    <row r="178" spans="1:3" x14ac:dyDescent="0.25">
      <c r="A178" s="14"/>
      <c r="B178" s="14"/>
      <c r="C178" s="14"/>
    </row>
    <row r="179" spans="1:3" x14ac:dyDescent="0.25">
      <c r="A179" s="14"/>
      <c r="B179" s="14"/>
      <c r="C179" s="14"/>
    </row>
    <row r="180" spans="1:3" x14ac:dyDescent="0.25">
      <c r="A180" s="14"/>
      <c r="B180" s="14"/>
      <c r="C180" s="14"/>
    </row>
    <row r="181" spans="1:3" x14ac:dyDescent="0.25">
      <c r="A181" s="14"/>
      <c r="B181" s="14"/>
      <c r="C181" s="14"/>
    </row>
    <row r="182" spans="1:3" x14ac:dyDescent="0.25">
      <c r="A182" s="14"/>
      <c r="B182" s="14"/>
      <c r="C182" s="14"/>
    </row>
    <row r="183" spans="1:3" x14ac:dyDescent="0.25">
      <c r="A183" s="14"/>
      <c r="B183" s="14"/>
      <c r="C183" s="14"/>
    </row>
    <row r="184" spans="1:3" x14ac:dyDescent="0.25">
      <c r="A184" s="14"/>
      <c r="B184" s="14"/>
      <c r="C184" s="14"/>
    </row>
    <row r="185" spans="1:3" x14ac:dyDescent="0.25">
      <c r="A185" s="14"/>
      <c r="B185" s="14"/>
      <c r="C185" s="14"/>
    </row>
    <row r="186" spans="1:3" x14ac:dyDescent="0.25">
      <c r="A186" s="14"/>
      <c r="B186" s="14"/>
      <c r="C186" s="14"/>
    </row>
    <row r="187" spans="1:3" x14ac:dyDescent="0.25">
      <c r="A187" s="14"/>
      <c r="B187" s="14"/>
      <c r="C187" s="14"/>
    </row>
    <row r="188" spans="1:3" x14ac:dyDescent="0.25">
      <c r="A188" s="14"/>
      <c r="B188" s="14"/>
      <c r="C188" s="14"/>
    </row>
    <row r="189" spans="1:3" x14ac:dyDescent="0.25">
      <c r="A189" s="14"/>
      <c r="B189" s="14"/>
      <c r="C189" s="14"/>
    </row>
    <row r="190" spans="1:3" x14ac:dyDescent="0.25">
      <c r="A190" s="14"/>
      <c r="B190" s="14"/>
      <c r="C190" s="14"/>
    </row>
    <row r="191" spans="1:3" x14ac:dyDescent="0.25">
      <c r="A191" s="14"/>
      <c r="B191" s="14"/>
      <c r="C191" s="14"/>
    </row>
    <row r="192" spans="1:3" x14ac:dyDescent="0.25">
      <c r="A192" s="14"/>
      <c r="B192" s="14"/>
      <c r="C192" s="14"/>
    </row>
    <row r="193" spans="1:3" x14ac:dyDescent="0.25">
      <c r="A193" s="14"/>
      <c r="B193" s="14"/>
      <c r="C193" s="14"/>
    </row>
    <row r="194" spans="1:3" x14ac:dyDescent="0.25">
      <c r="A194" s="14"/>
      <c r="B194" s="14"/>
      <c r="C194" s="14"/>
    </row>
    <row r="195" spans="1:3" x14ac:dyDescent="0.25">
      <c r="A195" s="14"/>
      <c r="B195" s="14"/>
      <c r="C195" s="14"/>
    </row>
    <row r="196" spans="1:3" x14ac:dyDescent="0.25">
      <c r="A196" s="14"/>
      <c r="B196" s="14"/>
      <c r="C196" s="14"/>
    </row>
    <row r="197" spans="1:3" x14ac:dyDescent="0.25">
      <c r="A197" s="14"/>
      <c r="B197" s="14"/>
      <c r="C197" s="14"/>
    </row>
    <row r="198" spans="1:3" x14ac:dyDescent="0.25">
      <c r="A198" s="14"/>
      <c r="B198" s="14"/>
      <c r="C198" s="14"/>
    </row>
    <row r="199" spans="1:3" x14ac:dyDescent="0.25">
      <c r="A199" s="14"/>
      <c r="B199" s="14"/>
      <c r="C199" s="14"/>
    </row>
    <row r="200" spans="1:3" x14ac:dyDescent="0.25">
      <c r="A200" s="14"/>
      <c r="B200" s="14"/>
      <c r="C200" s="14"/>
    </row>
    <row r="201" spans="1:3" x14ac:dyDescent="0.25">
      <c r="A201" s="14"/>
      <c r="B201" s="14"/>
      <c r="C201" s="14"/>
    </row>
    <row r="202" spans="1:3" x14ac:dyDescent="0.25">
      <c r="A202" s="14"/>
      <c r="B202" s="14"/>
      <c r="C202" s="14"/>
    </row>
    <row r="203" spans="1:3" x14ac:dyDescent="0.25">
      <c r="A203" s="14"/>
      <c r="B203" s="14"/>
      <c r="C203" s="14"/>
    </row>
    <row r="204" spans="1:3" x14ac:dyDescent="0.25">
      <c r="A204" s="14"/>
      <c r="B204" s="14"/>
      <c r="C204" s="14"/>
    </row>
    <row r="205" spans="1:3" x14ac:dyDescent="0.25">
      <c r="A205" s="14"/>
      <c r="B205" s="14"/>
      <c r="C205" s="14"/>
    </row>
    <row r="206" spans="1:3" x14ac:dyDescent="0.25">
      <c r="A206" s="14"/>
      <c r="B206" s="14"/>
      <c r="C206" s="14"/>
    </row>
    <row r="207" spans="1:3" x14ac:dyDescent="0.25">
      <c r="A207" s="14"/>
      <c r="B207" s="14"/>
      <c r="C207" s="14"/>
    </row>
    <row r="208" spans="1:3" x14ac:dyDescent="0.25">
      <c r="A208" s="14"/>
      <c r="B208" s="14"/>
      <c r="C208" s="14"/>
    </row>
    <row r="209" spans="1:3" x14ac:dyDescent="0.25">
      <c r="A209" s="14"/>
      <c r="B209" s="14"/>
      <c r="C209" s="14"/>
    </row>
    <row r="210" spans="1:3" x14ac:dyDescent="0.25">
      <c r="A210" s="14"/>
      <c r="B210" s="14"/>
      <c r="C210" s="14"/>
    </row>
    <row r="211" spans="1:3" x14ac:dyDescent="0.25">
      <c r="A211" s="14"/>
      <c r="B211" s="14"/>
      <c r="C211" s="14"/>
    </row>
    <row r="212" spans="1:3" x14ac:dyDescent="0.25">
      <c r="A212" s="14"/>
      <c r="B212" s="14"/>
      <c r="C212" s="14"/>
    </row>
    <row r="213" spans="1:3" x14ac:dyDescent="0.25">
      <c r="A213" s="14"/>
      <c r="B213" s="14"/>
      <c r="C213" s="14"/>
    </row>
    <row r="214" spans="1:3" x14ac:dyDescent="0.25">
      <c r="A214" s="14"/>
      <c r="B214" s="14"/>
      <c r="C214" s="14"/>
    </row>
    <row r="215" spans="1:3" x14ac:dyDescent="0.25">
      <c r="A215" s="14"/>
      <c r="B215" s="14"/>
      <c r="C215" s="14"/>
    </row>
    <row r="216" spans="1:3" x14ac:dyDescent="0.25">
      <c r="A216" s="14"/>
      <c r="B216" s="14"/>
      <c r="C216" s="14"/>
    </row>
    <row r="217" spans="1:3" x14ac:dyDescent="0.25">
      <c r="A217" s="14"/>
      <c r="B217" s="14"/>
      <c r="C217" s="14"/>
    </row>
    <row r="218" spans="1:3" x14ac:dyDescent="0.25">
      <c r="A218" s="14"/>
      <c r="B218" s="14"/>
      <c r="C218" s="14"/>
    </row>
    <row r="219" spans="1:3" x14ac:dyDescent="0.25">
      <c r="A219" s="14"/>
      <c r="B219" s="14"/>
      <c r="C219" s="14"/>
    </row>
    <row r="220" spans="1:3" x14ac:dyDescent="0.25">
      <c r="A220" s="14"/>
      <c r="B220" s="14"/>
      <c r="C220" s="14"/>
    </row>
    <row r="221" spans="1:3" x14ac:dyDescent="0.25">
      <c r="A221" s="14"/>
      <c r="B221" s="14"/>
      <c r="C221" s="14"/>
    </row>
    <row r="222" spans="1:3" x14ac:dyDescent="0.25">
      <c r="A222" s="14"/>
      <c r="B222" s="14"/>
      <c r="C222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topLeftCell="A71" zoomScaleNormal="100" workbookViewId="0">
      <selection activeCell="D95" sqref="D95"/>
    </sheetView>
  </sheetViews>
  <sheetFormatPr defaultColWidth="11.5546875" defaultRowHeight="13.2" x14ac:dyDescent="0.25"/>
  <cols>
    <col min="1" max="1" width="19.6640625" bestFit="1" customWidth="1"/>
    <col min="2" max="2" width="21.6640625" bestFit="1" customWidth="1"/>
    <col min="3" max="3" width="7.44140625" bestFit="1" customWidth="1"/>
    <col min="4" max="4" width="10.109375" bestFit="1" customWidth="1"/>
    <col min="5" max="5" width="10.109375" customWidth="1"/>
    <col min="6" max="6" width="17.5546875" customWidth="1"/>
    <col min="11" max="11" width="35.44140625" bestFit="1" customWidth="1"/>
  </cols>
  <sheetData>
    <row r="1" spans="1:4" x14ac:dyDescent="0.25">
      <c r="A1" s="8" t="s">
        <v>1</v>
      </c>
      <c r="B1" s="7" t="s">
        <v>2</v>
      </c>
      <c r="C1" s="7" t="s">
        <v>4</v>
      </c>
      <c r="D1" s="7" t="s">
        <v>147</v>
      </c>
    </row>
    <row r="2" spans="1:4" x14ac:dyDescent="0.25">
      <c r="A2" t="str">
        <f>'Total Scores'!B3</f>
        <v>Gavin Turner</v>
      </c>
      <c r="B2" t="str">
        <f>'Total Scores'!C3</f>
        <v>MHP</v>
      </c>
      <c r="C2" t="str">
        <f>'Total Scores'!E3</f>
        <v>M</v>
      </c>
      <c r="D2">
        <v>17</v>
      </c>
    </row>
    <row r="3" spans="1:4" x14ac:dyDescent="0.25">
      <c r="A3" t="str">
        <f>'Total Scores'!B4</f>
        <v>Marcus Brown</v>
      </c>
      <c r="B3" t="str">
        <f>'Total Scores'!C4</f>
        <v>MHP</v>
      </c>
      <c r="C3" t="str">
        <f>'Total Scores'!E4</f>
        <v>M</v>
      </c>
      <c r="D3">
        <v>18</v>
      </c>
    </row>
    <row r="4" spans="1:4" x14ac:dyDescent="0.25">
      <c r="A4" t="str">
        <f>'Total Scores'!B5</f>
        <v>Michael Townsend</v>
      </c>
      <c r="B4" t="str">
        <f>'Total Scores'!C5</f>
        <v>MHP</v>
      </c>
      <c r="C4" t="str">
        <f>'Total Scores'!E5</f>
        <v>M</v>
      </c>
      <c r="D4">
        <v>3</v>
      </c>
    </row>
    <row r="5" spans="1:4" x14ac:dyDescent="0.25">
      <c r="A5" t="str">
        <f>'Total Scores'!B6</f>
        <v>Bradley Starling</v>
      </c>
      <c r="B5" t="str">
        <f>'Total Scores'!C6</f>
        <v>MS Wildlife</v>
      </c>
      <c r="C5" t="str">
        <f>'Total Scores'!E6</f>
        <v>M</v>
      </c>
      <c r="D5">
        <v>13</v>
      </c>
    </row>
    <row r="6" spans="1:4" x14ac:dyDescent="0.25">
      <c r="A6" t="str">
        <f>'Total Scores'!B7</f>
        <v>Samuel Bouie</v>
      </c>
      <c r="B6" t="str">
        <f>'Total Scores'!C7</f>
        <v>MHP</v>
      </c>
      <c r="C6" t="str">
        <f>'Total Scores'!E7</f>
        <v>M</v>
      </c>
      <c r="D6">
        <v>17</v>
      </c>
    </row>
    <row r="7" spans="1:4" x14ac:dyDescent="0.25">
      <c r="A7" t="str">
        <f>'Total Scores'!B8</f>
        <v>Jeremiah Brown</v>
      </c>
      <c r="B7" t="str">
        <f>'Total Scores'!C8</f>
        <v>Desoto SO</v>
      </c>
      <c r="C7" t="str">
        <f>'Total Scores'!E8</f>
        <v>M</v>
      </c>
      <c r="D7">
        <v>15</v>
      </c>
    </row>
    <row r="8" spans="1:4" x14ac:dyDescent="0.25">
      <c r="A8" t="str">
        <f>'Total Scores'!B9</f>
        <v>Braeden Reynolds</v>
      </c>
      <c r="B8" t="str">
        <f>'Total Scores'!C9</f>
        <v>MS Wildlife</v>
      </c>
      <c r="C8" t="str">
        <f>'Total Scores'!E9</f>
        <v>M</v>
      </c>
      <c r="D8">
        <v>16</v>
      </c>
    </row>
    <row r="9" spans="1:4" x14ac:dyDescent="0.25">
      <c r="A9" t="str">
        <f>'Total Scores'!B10</f>
        <v>Julian Wells</v>
      </c>
      <c r="B9" t="str">
        <f>'Total Scores'!C10</f>
        <v>MHP</v>
      </c>
      <c r="C9" t="str">
        <f>'Total Scores'!E10</f>
        <v>M</v>
      </c>
      <c r="D9">
        <v>39</v>
      </c>
    </row>
    <row r="10" spans="1:4" x14ac:dyDescent="0.25">
      <c r="A10" t="str">
        <f>'Total Scores'!B11</f>
        <v>Payton Marascalco</v>
      </c>
      <c r="B10" t="str">
        <f>'Total Scores'!C11</f>
        <v>MS Wildlife</v>
      </c>
      <c r="C10" t="str">
        <f>'Total Scores'!E11</f>
        <v>M</v>
      </c>
      <c r="D10">
        <v>24</v>
      </c>
    </row>
    <row r="11" spans="1:4" x14ac:dyDescent="0.25">
      <c r="A11" t="str">
        <f>'Total Scores'!B12</f>
        <v>James Murphy</v>
      </c>
      <c r="B11" t="str">
        <f>'Total Scores'!C12</f>
        <v>Roanoke SO</v>
      </c>
      <c r="C11" t="str">
        <f>'Total Scores'!E12</f>
        <v>M</v>
      </c>
      <c r="D11">
        <v>6</v>
      </c>
    </row>
    <row r="12" spans="1:4" x14ac:dyDescent="0.25">
      <c r="A12" t="str">
        <f>'Total Scores'!B13</f>
        <v>Scott Bisci</v>
      </c>
      <c r="B12" t="str">
        <f>'Total Scores'!C13</f>
        <v>Lopatcong PD</v>
      </c>
      <c r="C12" t="str">
        <f>'Total Scores'!E13</f>
        <v>M</v>
      </c>
      <c r="D12">
        <v>19</v>
      </c>
    </row>
    <row r="13" spans="1:4" x14ac:dyDescent="0.25">
      <c r="A13" t="str">
        <f>'Total Scores'!B14</f>
        <v>Jason Wells</v>
      </c>
      <c r="B13" t="str">
        <f>'Total Scores'!C14</f>
        <v>MHP</v>
      </c>
      <c r="C13" t="str">
        <f>'Total Scores'!E14</f>
        <v>M</v>
      </c>
      <c r="D13">
        <v>0</v>
      </c>
    </row>
    <row r="14" spans="1:4" x14ac:dyDescent="0.25">
      <c r="A14" t="str">
        <f>'Total Scores'!B15</f>
        <v>Austin Riggs</v>
      </c>
      <c r="B14" t="str">
        <f>'Total Scores'!C15</f>
        <v>MS Wildlife</v>
      </c>
      <c r="C14" t="str">
        <f>'Total Scores'!E15</f>
        <v>M</v>
      </c>
      <c r="D14">
        <v>2</v>
      </c>
    </row>
    <row r="15" spans="1:4" x14ac:dyDescent="0.25">
      <c r="A15" t="str">
        <f>'Total Scores'!B16</f>
        <v>Christopher Sorley</v>
      </c>
      <c r="B15" t="str">
        <f>'Total Scores'!C16</f>
        <v>Texas DPS</v>
      </c>
      <c r="C15" t="str">
        <f>'Total Scores'!E16</f>
        <v>M</v>
      </c>
      <c r="D15">
        <v>7</v>
      </c>
    </row>
    <row r="16" spans="1:4" x14ac:dyDescent="0.25">
      <c r="A16" t="str">
        <f>'Total Scores'!B17</f>
        <v>Ryne Long</v>
      </c>
      <c r="B16" t="str">
        <f>'Total Scores'!C17</f>
        <v>MS Wildlife</v>
      </c>
      <c r="C16" t="str">
        <f>'Total Scores'!E17</f>
        <v>M</v>
      </c>
      <c r="D16">
        <v>5</v>
      </c>
    </row>
    <row r="17" spans="1:4" x14ac:dyDescent="0.25">
      <c r="A17" t="str">
        <f>'Total Scores'!B18</f>
        <v>Ryan Rodriquez</v>
      </c>
      <c r="B17" t="str">
        <f>'Total Scores'!C18</f>
        <v>MHP</v>
      </c>
      <c r="C17" t="str">
        <f>'Total Scores'!E18</f>
        <v>M</v>
      </c>
      <c r="D17">
        <v>2</v>
      </c>
    </row>
    <row r="18" spans="1:4" x14ac:dyDescent="0.25">
      <c r="A18" t="str">
        <f>'Total Scores'!B19</f>
        <v>Austin Tallent</v>
      </c>
      <c r="B18" t="str">
        <f>'Total Scores'!C19</f>
        <v>MS Wildlife</v>
      </c>
      <c r="C18" t="str">
        <f>'Total Scores'!E19</f>
        <v>M</v>
      </c>
      <c r="D18">
        <v>29</v>
      </c>
    </row>
    <row r="19" spans="1:4" x14ac:dyDescent="0.25">
      <c r="A19" t="str">
        <f>'Total Scores'!B20</f>
        <v>Aaron Spann</v>
      </c>
      <c r="B19" t="str">
        <f>'Total Scores'!C20</f>
        <v>MHP</v>
      </c>
      <c r="C19" t="str">
        <f>'Total Scores'!E20</f>
        <v>M</v>
      </c>
      <c r="D19">
        <v>15</v>
      </c>
    </row>
    <row r="20" spans="1:4" x14ac:dyDescent="0.25">
      <c r="A20" t="str">
        <f>'Total Scores'!B21</f>
        <v>Jordan Garrett</v>
      </c>
      <c r="B20" t="str">
        <f>'Total Scores'!C21</f>
        <v>LA State Police</v>
      </c>
      <c r="C20" t="str">
        <f>'Total Scores'!E21</f>
        <v>M</v>
      </c>
      <c r="D20">
        <v>17</v>
      </c>
    </row>
    <row r="21" spans="1:4" x14ac:dyDescent="0.25">
      <c r="A21" t="str">
        <f>'Total Scores'!B22</f>
        <v>Ben Hamilton</v>
      </c>
      <c r="B21" t="str">
        <f>'Total Scores'!C22</f>
        <v>Oxford PD</v>
      </c>
      <c r="C21" t="str">
        <f>'Total Scores'!E22</f>
        <v>M</v>
      </c>
      <c r="D21">
        <v>30</v>
      </c>
    </row>
    <row r="22" spans="1:4" x14ac:dyDescent="0.25">
      <c r="A22" t="str">
        <f>'Total Scores'!B23</f>
        <v>Jakobe Richards</v>
      </c>
      <c r="B22" t="str">
        <f>'Total Scores'!C23</f>
        <v>MS Wildlife</v>
      </c>
      <c r="C22" t="str">
        <f>'Total Scores'!E23</f>
        <v>M</v>
      </c>
      <c r="D22">
        <v>22</v>
      </c>
    </row>
    <row r="23" spans="1:4" x14ac:dyDescent="0.25">
      <c r="A23" t="str">
        <f>'Total Scores'!B24</f>
        <v>Scott Moller</v>
      </c>
      <c r="B23" t="str">
        <f>'Total Scores'!C24</f>
        <v>Greenwich</v>
      </c>
      <c r="C23" t="str">
        <f>'Total Scores'!E24</f>
        <v>M</v>
      </c>
      <c r="D23">
        <v>3</v>
      </c>
    </row>
    <row r="24" spans="1:4" x14ac:dyDescent="0.25">
      <c r="A24" t="str">
        <f>'Total Scores'!B25</f>
        <v>Colby Miggins</v>
      </c>
      <c r="B24" t="str">
        <f>'Total Scores'!C25</f>
        <v>MS Wildlife</v>
      </c>
      <c r="C24" t="str">
        <f>'Total Scores'!E25</f>
        <v>M</v>
      </c>
      <c r="D24">
        <v>32</v>
      </c>
    </row>
    <row r="25" spans="1:4" x14ac:dyDescent="0.25">
      <c r="A25" t="str">
        <f>'Total Scores'!B26</f>
        <v>Trevor Topper</v>
      </c>
      <c r="B25" t="str">
        <f>'Total Scores'!C26</f>
        <v>Texas DPS</v>
      </c>
      <c r="C25" t="str">
        <f>'Total Scores'!E26</f>
        <v>M</v>
      </c>
      <c r="D25">
        <v>12</v>
      </c>
    </row>
    <row r="26" spans="1:4" x14ac:dyDescent="0.25">
      <c r="A26" t="str">
        <f>'Total Scores'!B27</f>
        <v>Mike Burkes</v>
      </c>
      <c r="B26" t="str">
        <f>'Total Scores'!C27</f>
        <v>Oxford PD</v>
      </c>
      <c r="C26" t="str">
        <f>'Total Scores'!E27</f>
        <v>M</v>
      </c>
      <c r="D26">
        <v>17</v>
      </c>
    </row>
    <row r="27" spans="1:4" x14ac:dyDescent="0.25">
      <c r="A27" t="str">
        <f>'Total Scores'!B28</f>
        <v>Davionce Earnest</v>
      </c>
      <c r="B27" t="str">
        <f>'Total Scores'!C28</f>
        <v>Texas DPS</v>
      </c>
      <c r="C27" t="str">
        <f>'Total Scores'!E28</f>
        <v>M</v>
      </c>
      <c r="D27">
        <v>42</v>
      </c>
    </row>
    <row r="28" spans="1:4" x14ac:dyDescent="0.25">
      <c r="A28" t="str">
        <f>'Total Scores'!B29</f>
        <v>Lisa Hanley</v>
      </c>
      <c r="B28" t="str">
        <f>'Total Scores'!C29</f>
        <v>Rhode Is PD</v>
      </c>
      <c r="C28" t="str">
        <f>'Total Scores'!E29</f>
        <v>F</v>
      </c>
      <c r="D28">
        <v>29</v>
      </c>
    </row>
    <row r="29" spans="1:4" x14ac:dyDescent="0.25">
      <c r="A29" t="str">
        <f>'Total Scores'!B30</f>
        <v>Caleb Winters</v>
      </c>
      <c r="B29" t="str">
        <f>'Total Scores'!C30</f>
        <v>Hornlake PD</v>
      </c>
      <c r="C29" t="str">
        <f>'Total Scores'!E30</f>
        <v>M</v>
      </c>
      <c r="D29">
        <v>40</v>
      </c>
    </row>
    <row r="30" spans="1:4" x14ac:dyDescent="0.25">
      <c r="A30" t="str">
        <f>'Total Scores'!B31</f>
        <v>Kam Herod</v>
      </c>
      <c r="B30" t="str">
        <f>'Total Scores'!C31</f>
        <v>Oxford PD</v>
      </c>
      <c r="C30" t="str">
        <f>'Total Scores'!E31</f>
        <v>M</v>
      </c>
      <c r="D30">
        <v>48</v>
      </c>
    </row>
    <row r="31" spans="1:4" x14ac:dyDescent="0.25">
      <c r="A31" t="str">
        <f>'Total Scores'!B32</f>
        <v>Chris Cousin</v>
      </c>
      <c r="B31" t="str">
        <f>'Total Scores'!C32</f>
        <v>RCSO</v>
      </c>
      <c r="C31" t="str">
        <f>'Total Scores'!E32</f>
        <v>M</v>
      </c>
      <c r="D31">
        <v>40</v>
      </c>
    </row>
    <row r="32" spans="1:4" x14ac:dyDescent="0.25">
      <c r="A32" t="str">
        <f>'Total Scores'!B33</f>
        <v>Justin Jarvis</v>
      </c>
      <c r="B32" t="str">
        <f>'Total Scores'!C33</f>
        <v>Starkville PD</v>
      </c>
      <c r="C32" t="str">
        <f>'Total Scores'!E33</f>
        <v>M</v>
      </c>
      <c r="D32">
        <v>21</v>
      </c>
    </row>
    <row r="33" spans="1:4" x14ac:dyDescent="0.25">
      <c r="A33" t="str">
        <f>'Total Scores'!B34</f>
        <v>Hunter Brown</v>
      </c>
      <c r="B33" t="str">
        <f>'Total Scores'!C34</f>
        <v>Starkville PD</v>
      </c>
      <c r="C33" t="str">
        <f>'Total Scores'!E34</f>
        <v>M</v>
      </c>
      <c r="D33">
        <v>35</v>
      </c>
    </row>
    <row r="34" spans="1:4" x14ac:dyDescent="0.25">
      <c r="A34" t="str">
        <f>'Total Scores'!B35</f>
        <v>Jordan Sims</v>
      </c>
      <c r="B34" t="str">
        <f>'Total Scores'!C35</f>
        <v>Desoto SO</v>
      </c>
      <c r="C34" t="str">
        <f>'Total Scores'!E35</f>
        <v>M</v>
      </c>
      <c r="D34">
        <v>40</v>
      </c>
    </row>
    <row r="35" spans="1:4" x14ac:dyDescent="0.25">
      <c r="A35" t="str">
        <f>'Total Scores'!B36</f>
        <v>Dani Basye</v>
      </c>
      <c r="B35" t="str">
        <f>'Total Scores'!C36</f>
        <v>Texas DPS</v>
      </c>
      <c r="C35" t="str">
        <f>'Total Scores'!E36</f>
        <v>F</v>
      </c>
      <c r="D35">
        <v>27</v>
      </c>
    </row>
    <row r="36" spans="1:4" x14ac:dyDescent="0.25">
      <c r="A36" t="str">
        <f>'Total Scores'!B37</f>
        <v>Garrett Miles</v>
      </c>
      <c r="B36" t="str">
        <f>'Total Scores'!C37</f>
        <v>Starkville PD</v>
      </c>
      <c r="C36" t="str">
        <f>'Total Scores'!E37</f>
        <v>M</v>
      </c>
      <c r="D36">
        <v>33</v>
      </c>
    </row>
    <row r="37" spans="1:4" x14ac:dyDescent="0.25">
      <c r="A37" t="str">
        <f>'Total Scores'!B38</f>
        <v>Trevor Blocker</v>
      </c>
      <c r="B37" t="str">
        <f>'Total Scores'!C38</f>
        <v>Desoto SO</v>
      </c>
      <c r="C37" t="str">
        <f>'Total Scores'!E38</f>
        <v>M</v>
      </c>
      <c r="D37">
        <v>49</v>
      </c>
    </row>
    <row r="38" spans="1:4" x14ac:dyDescent="0.25">
      <c r="A38" t="str">
        <f>'Total Scores'!B39</f>
        <v>Ruth Hernandez</v>
      </c>
      <c r="B38" t="str">
        <f>'Total Scores'!C39</f>
        <v>Rhode Is PD</v>
      </c>
      <c r="C38" t="str">
        <f>'Total Scores'!E39</f>
        <v>F</v>
      </c>
      <c r="D38">
        <v>40</v>
      </c>
    </row>
    <row r="39" spans="1:4" x14ac:dyDescent="0.25">
      <c r="A39" t="str">
        <f>'Total Scores'!B40</f>
        <v>Tyler Davis</v>
      </c>
      <c r="B39" t="str">
        <f>'Total Scores'!C40</f>
        <v>Starkville PD</v>
      </c>
      <c r="C39" t="str">
        <f>'Total Scores'!E40</f>
        <v>M</v>
      </c>
      <c r="D39">
        <v>5</v>
      </c>
    </row>
    <row r="40" spans="1:4" x14ac:dyDescent="0.25">
      <c r="A40" t="str">
        <f>'Total Scores'!B41</f>
        <v>Denas Brown</v>
      </c>
      <c r="B40" t="str">
        <f>'Total Scores'!C41</f>
        <v>Roanoke SO</v>
      </c>
      <c r="C40" t="str">
        <f>'Total Scores'!E41</f>
        <v>M</v>
      </c>
      <c r="D40">
        <v>34</v>
      </c>
    </row>
    <row r="41" spans="1:4" x14ac:dyDescent="0.25">
      <c r="A41" t="str">
        <f>'Total Scores'!B42</f>
        <v>Shane Irwin</v>
      </c>
      <c r="B41" t="str">
        <f>'Total Scores'!C42</f>
        <v>Roanoke PD</v>
      </c>
      <c r="C41" t="str">
        <f>'Total Scores'!E42</f>
        <v>M</v>
      </c>
      <c r="D41">
        <v>12</v>
      </c>
    </row>
    <row r="42" spans="1:4" x14ac:dyDescent="0.25">
      <c r="A42" t="str">
        <f>'Total Scores'!B43</f>
        <v>Christopher Anders</v>
      </c>
      <c r="B42" t="str">
        <f>'Total Scores'!C43</f>
        <v>Desoto SO</v>
      </c>
      <c r="C42" t="str">
        <f>'Total Scores'!E43</f>
        <v>M</v>
      </c>
      <c r="D42">
        <v>45</v>
      </c>
    </row>
    <row r="43" spans="1:4" x14ac:dyDescent="0.25">
      <c r="A43" t="str">
        <f>'Total Scores'!B44</f>
        <v>Dylan Hudson</v>
      </c>
      <c r="B43" t="str">
        <f>'Total Scores'!C44</f>
        <v>Oxford PD</v>
      </c>
      <c r="C43" t="str">
        <f>'Total Scores'!E44</f>
        <v>M</v>
      </c>
      <c r="D43">
        <v>32</v>
      </c>
    </row>
    <row r="44" spans="1:4" x14ac:dyDescent="0.25">
      <c r="A44" t="str">
        <f>'Total Scores'!B45</f>
        <v>Antonio Izaguirre</v>
      </c>
      <c r="B44" t="str">
        <f>'Total Scores'!C45</f>
        <v>Hornlake PD</v>
      </c>
      <c r="C44" t="str">
        <f>'Total Scores'!E45</f>
        <v>M</v>
      </c>
      <c r="D44">
        <v>4</v>
      </c>
    </row>
    <row r="45" spans="1:4" x14ac:dyDescent="0.25">
      <c r="A45" t="str">
        <f>'Total Scores'!B46</f>
        <v>Nathanael White</v>
      </c>
      <c r="B45" t="str">
        <f>'Total Scores'!C46</f>
        <v>Gulfport PD</v>
      </c>
      <c r="C45" t="str">
        <f>'Total Scores'!E46</f>
        <v>M</v>
      </c>
      <c r="D45">
        <v>42</v>
      </c>
    </row>
    <row r="46" spans="1:4" x14ac:dyDescent="0.25">
      <c r="A46" t="str">
        <f>'Total Scores'!B47</f>
        <v>Amy May</v>
      </c>
      <c r="B46" t="str">
        <f>'Total Scores'!C47</f>
        <v>MS Wildlife</v>
      </c>
      <c r="C46" t="str">
        <f>'Total Scores'!E47</f>
        <v>F</v>
      </c>
      <c r="D46">
        <v>20</v>
      </c>
    </row>
    <row r="47" spans="1:4" x14ac:dyDescent="0.25">
      <c r="A47" t="str">
        <f>'Total Scores'!B48</f>
        <v>Joshua Delieto</v>
      </c>
      <c r="B47" t="str">
        <f>'Total Scores'!C48</f>
        <v>Roanoke PD</v>
      </c>
      <c r="C47" t="str">
        <f>'Total Scores'!E48</f>
        <v>M</v>
      </c>
      <c r="D47">
        <v>33</v>
      </c>
    </row>
    <row r="48" spans="1:4" x14ac:dyDescent="0.25">
      <c r="A48" t="str">
        <f>'Total Scores'!B49</f>
        <v>Melanie Moreno</v>
      </c>
      <c r="B48" t="str">
        <f>'Total Scores'!C49</f>
        <v>Texas DPS</v>
      </c>
      <c r="C48" t="str">
        <f>'Total Scores'!E49</f>
        <v>F</v>
      </c>
      <c r="D48">
        <v>24</v>
      </c>
    </row>
    <row r="49" spans="1:4" x14ac:dyDescent="0.25">
      <c r="A49" t="str">
        <f>'Total Scores'!B50</f>
        <v>Brian Fitzgerald</v>
      </c>
      <c r="B49" t="str">
        <f>'Total Scores'!C50</f>
        <v>RCSO</v>
      </c>
      <c r="C49" t="str">
        <f>'Total Scores'!E50</f>
        <v>M</v>
      </c>
      <c r="D49">
        <v>22</v>
      </c>
    </row>
    <row r="50" spans="1:4" x14ac:dyDescent="0.25">
      <c r="A50" t="str">
        <f>'Total Scores'!B51</f>
        <v>Willson Stewart</v>
      </c>
      <c r="B50" t="str">
        <f>'Total Scores'!C51</f>
        <v>RCSO</v>
      </c>
      <c r="C50" t="str">
        <f>'Total Scores'!E51</f>
        <v>M</v>
      </c>
      <c r="D50">
        <v>9</v>
      </c>
    </row>
    <row r="51" spans="1:4" x14ac:dyDescent="0.25">
      <c r="A51" t="str">
        <f>'Total Scores'!B52</f>
        <v>Charlie Goodwin</v>
      </c>
      <c r="B51" t="str">
        <f>'Total Scores'!C52</f>
        <v>Capitol PD</v>
      </c>
      <c r="C51" t="str">
        <f>'Total Scores'!E52</f>
        <v>M</v>
      </c>
      <c r="D51">
        <v>20</v>
      </c>
    </row>
    <row r="52" spans="1:4" x14ac:dyDescent="0.25">
      <c r="A52" t="str">
        <f>'Total Scores'!B53</f>
        <v>Dustin Neitch</v>
      </c>
      <c r="B52" t="str">
        <f>'Total Scores'!C53</f>
        <v>Texas DPS</v>
      </c>
      <c r="C52" t="str">
        <f>'Total Scores'!E53</f>
        <v>M</v>
      </c>
      <c r="D52">
        <v>12</v>
      </c>
    </row>
    <row r="53" spans="1:4" x14ac:dyDescent="0.25">
      <c r="A53" t="str">
        <f>'Total Scores'!B54</f>
        <v>David Sink</v>
      </c>
      <c r="B53" t="str">
        <f>'Total Scores'!C54</f>
        <v>Roanoke PD</v>
      </c>
      <c r="C53" t="str">
        <f>'Total Scores'!E54</f>
        <v>M</v>
      </c>
      <c r="D53">
        <v>5</v>
      </c>
    </row>
    <row r="54" spans="1:4" x14ac:dyDescent="0.25">
      <c r="A54" t="str">
        <f>'Total Scores'!B55</f>
        <v>Michael Artz</v>
      </c>
      <c r="B54" t="str">
        <f>'Total Scores'!C55</f>
        <v>Gulfport PD</v>
      </c>
      <c r="C54" t="str">
        <f>'Total Scores'!E55</f>
        <v>M</v>
      </c>
      <c r="D54">
        <v>13</v>
      </c>
    </row>
    <row r="55" spans="1:4" x14ac:dyDescent="0.25">
      <c r="A55" t="str">
        <f>'Total Scores'!B56</f>
        <v>Steven Lamonica</v>
      </c>
      <c r="B55" t="str">
        <f>'Total Scores'!C56</f>
        <v>Gulfport PD</v>
      </c>
      <c r="C55" t="str">
        <f>'Total Scores'!E56</f>
        <v>M</v>
      </c>
      <c r="D55">
        <v>22</v>
      </c>
    </row>
    <row r="56" spans="1:4" x14ac:dyDescent="0.25">
      <c r="A56" t="str">
        <f>'Total Scores'!B57</f>
        <v>Kenny Hale</v>
      </c>
      <c r="B56" t="str">
        <f>'Total Scores'!C57</f>
        <v>Roanoke SO</v>
      </c>
      <c r="C56" t="str">
        <f>'Total Scores'!E57</f>
        <v>M</v>
      </c>
      <c r="D56">
        <v>12</v>
      </c>
    </row>
    <row r="57" spans="1:4" x14ac:dyDescent="0.25">
      <c r="A57" t="str">
        <f>'Total Scores'!B58</f>
        <v>Chris Penton</v>
      </c>
      <c r="B57" t="str">
        <f>'Total Scores'!C58</f>
        <v>Picayune PD</v>
      </c>
      <c r="C57" t="str">
        <f>'Total Scores'!E58</f>
        <v>M</v>
      </c>
      <c r="D57">
        <v>2</v>
      </c>
    </row>
    <row r="58" spans="1:4" x14ac:dyDescent="0.25">
      <c r="A58" t="str">
        <f>'Total Scores'!B59</f>
        <v>Danielle McBryde</v>
      </c>
      <c r="B58" t="str">
        <f>'Total Scores'!C59</f>
        <v>Texas DPS</v>
      </c>
      <c r="C58" t="str">
        <f>'Total Scores'!E59</f>
        <v>F</v>
      </c>
      <c r="D58">
        <v>2</v>
      </c>
    </row>
    <row r="59" spans="1:4" x14ac:dyDescent="0.25">
      <c r="A59" t="str">
        <f>'Total Scores'!B60</f>
        <v>Patrick Williams</v>
      </c>
      <c r="B59" t="str">
        <f>'Total Scores'!C60</f>
        <v>Capitol PD</v>
      </c>
      <c r="C59" t="str">
        <f>'Total Scores'!E60</f>
        <v>M</v>
      </c>
      <c r="D59">
        <v>0</v>
      </c>
    </row>
    <row r="60" spans="1:4" x14ac:dyDescent="0.25">
      <c r="A60" t="str">
        <f>'Total Scores'!B61</f>
        <v xml:space="preserve">Kelvin James </v>
      </c>
      <c r="B60" t="str">
        <f>'Total Scores'!C61</f>
        <v>Picayune PD</v>
      </c>
      <c r="C60" t="str">
        <f>'Total Scores'!E61</f>
        <v>M</v>
      </c>
      <c r="D60">
        <v>13</v>
      </c>
    </row>
    <row r="61" spans="1:4" x14ac:dyDescent="0.25">
      <c r="A61" t="str">
        <f>'Total Scores'!B62</f>
        <v>Kyle Cummings</v>
      </c>
      <c r="B61" t="str">
        <f>'Total Scores'!C62</f>
        <v>MDOC</v>
      </c>
      <c r="C61" t="str">
        <f>'Total Scores'!E62</f>
        <v>M</v>
      </c>
      <c r="D61">
        <v>18</v>
      </c>
    </row>
    <row r="62" spans="1:4" x14ac:dyDescent="0.25">
      <c r="A62" t="str">
        <f>'Total Scores'!B63</f>
        <v>Conner Lewis</v>
      </c>
      <c r="B62" t="str">
        <f>'Total Scores'!C63</f>
        <v>Southaven PD</v>
      </c>
      <c r="C62" t="str">
        <f>'Total Scores'!E63</f>
        <v>M</v>
      </c>
      <c r="D62">
        <v>0</v>
      </c>
    </row>
    <row r="63" spans="1:4" x14ac:dyDescent="0.25">
      <c r="A63" t="str">
        <f>'Total Scores'!B64</f>
        <v>Tim Presley</v>
      </c>
      <c r="B63" t="str">
        <f>'Total Scores'!C64</f>
        <v>Desoto SO</v>
      </c>
      <c r="C63" t="str">
        <f>'Total Scores'!E64</f>
        <v>M</v>
      </c>
      <c r="D63">
        <v>13</v>
      </c>
    </row>
    <row r="64" spans="1:4" x14ac:dyDescent="0.25">
      <c r="A64" t="str">
        <f>'Total Scores'!B65</f>
        <v>Joey Wuest</v>
      </c>
      <c r="B64" t="str">
        <f>'Total Scores'!C65</f>
        <v>Gulfport PD</v>
      </c>
      <c r="C64" t="str">
        <f>'Total Scores'!E65</f>
        <v>M</v>
      </c>
      <c r="D64">
        <v>15</v>
      </c>
    </row>
    <row r="65" spans="1:4" x14ac:dyDescent="0.25">
      <c r="A65" t="str">
        <f>'Total Scores'!B66</f>
        <v>Katrina Romano</v>
      </c>
      <c r="B65" t="str">
        <f>'Total Scores'!C66</f>
        <v>Roanoke PD</v>
      </c>
      <c r="C65" t="str">
        <f>'Total Scores'!E66</f>
        <v>F</v>
      </c>
      <c r="D65">
        <v>14</v>
      </c>
    </row>
    <row r="66" spans="1:4" x14ac:dyDescent="0.25">
      <c r="A66" t="str">
        <f>'Total Scores'!B67</f>
        <v>Logan McDaniel</v>
      </c>
      <c r="B66" t="str">
        <f>'Total Scores'!C67</f>
        <v>MS Wildlife</v>
      </c>
      <c r="C66" t="str">
        <f>'Total Scores'!E67</f>
        <v>F</v>
      </c>
      <c r="D66">
        <v>17</v>
      </c>
    </row>
    <row r="67" spans="1:4" x14ac:dyDescent="0.25">
      <c r="A67" t="str">
        <f>'Total Scores'!B68</f>
        <v>Matthew Johnson</v>
      </c>
      <c r="B67" t="str">
        <f>'Total Scores'!C68</f>
        <v>Capitol PD</v>
      </c>
      <c r="C67" t="str">
        <f>'Total Scores'!E68</f>
        <v>M</v>
      </c>
      <c r="D67">
        <v>25</v>
      </c>
    </row>
    <row r="68" spans="1:4" x14ac:dyDescent="0.25">
      <c r="A68" t="str">
        <f>'Total Scores'!B69</f>
        <v>Justin Allen</v>
      </c>
      <c r="B68" t="str">
        <f>'Total Scores'!C69</f>
        <v>RCSO</v>
      </c>
      <c r="C68" t="str">
        <f>'Total Scores'!E69</f>
        <v>M</v>
      </c>
      <c r="D68">
        <v>5</v>
      </c>
    </row>
    <row r="69" spans="1:4" x14ac:dyDescent="0.25">
      <c r="A69" t="str">
        <f>'Total Scores'!B70</f>
        <v>Prinston Henderson</v>
      </c>
      <c r="B69" t="str">
        <f>'Total Scores'!C70</f>
        <v>Starkville PD</v>
      </c>
      <c r="C69" t="str">
        <f>'Total Scores'!E70</f>
        <v>M</v>
      </c>
      <c r="D69">
        <v>16</v>
      </c>
    </row>
    <row r="70" spans="1:4" x14ac:dyDescent="0.25">
      <c r="A70" t="str">
        <f>'Total Scores'!B71</f>
        <v>Padrian Miller</v>
      </c>
      <c r="B70" t="str">
        <f>'Total Scores'!C71</f>
        <v>Capitol PD</v>
      </c>
      <c r="C70" t="str">
        <f>'Total Scores'!E71</f>
        <v>M</v>
      </c>
      <c r="D70">
        <v>35</v>
      </c>
    </row>
    <row r="71" spans="1:4" x14ac:dyDescent="0.25">
      <c r="A71" t="str">
        <f>'Total Scores'!B72</f>
        <v>Malik Lucas</v>
      </c>
      <c r="B71" t="str">
        <f>'Total Scores'!C72</f>
        <v>Picayune PD</v>
      </c>
      <c r="C71" t="str">
        <f>'Total Scores'!E72</f>
        <v>M</v>
      </c>
      <c r="D71">
        <v>0</v>
      </c>
    </row>
    <row r="72" spans="1:4" x14ac:dyDescent="0.25">
      <c r="A72" t="str">
        <f>'Total Scores'!B73</f>
        <v>Tomie Chase Coleman</v>
      </c>
      <c r="B72" t="str">
        <f>'Total Scores'!C73</f>
        <v>Hornlake PD</v>
      </c>
      <c r="C72" t="str">
        <f>'Total Scores'!E73</f>
        <v>F</v>
      </c>
      <c r="D72">
        <v>3</v>
      </c>
    </row>
    <row r="73" spans="1:4" x14ac:dyDescent="0.25">
      <c r="A73" t="str">
        <f>'Total Scores'!B74</f>
        <v>Margaret-Marie Ankele</v>
      </c>
      <c r="B73" t="str">
        <f>'Total Scores'!C74</f>
        <v>Texas DPS</v>
      </c>
      <c r="C73" t="str">
        <f>'Total Scores'!E74</f>
        <v>F</v>
      </c>
      <c r="D73">
        <v>17</v>
      </c>
    </row>
    <row r="74" spans="1:4" x14ac:dyDescent="0.25">
      <c r="A74" t="str">
        <f>'Total Scores'!B75</f>
        <v>Hunter Clayton</v>
      </c>
      <c r="B74" t="str">
        <f>'Total Scores'!C75</f>
        <v>Desoto SO</v>
      </c>
      <c r="C74" t="str">
        <f>'Total Scores'!E75</f>
        <v>M</v>
      </c>
      <c r="D74">
        <v>12</v>
      </c>
    </row>
    <row r="75" spans="1:4" x14ac:dyDescent="0.25">
      <c r="A75" t="str">
        <f>'Total Scores'!B76</f>
        <v>Garrett Duplechain</v>
      </c>
      <c r="B75" t="str">
        <f>'Total Scores'!C76</f>
        <v>Picayune PD</v>
      </c>
      <c r="C75" t="str">
        <f>'Total Scores'!E76</f>
        <v>M</v>
      </c>
      <c r="D75">
        <v>17</v>
      </c>
    </row>
    <row r="76" spans="1:4" x14ac:dyDescent="0.25">
      <c r="A76" t="str">
        <f>'Total Scores'!B77</f>
        <v>TJ Picou</v>
      </c>
      <c r="B76" t="str">
        <f>'Total Scores'!C77</f>
        <v>RCSO</v>
      </c>
      <c r="C76" t="str">
        <f>'Total Scores'!E77</f>
        <v>M</v>
      </c>
      <c r="D76">
        <v>8</v>
      </c>
    </row>
    <row r="77" spans="1:4" x14ac:dyDescent="0.25">
      <c r="A77" t="str">
        <f>'Total Scores'!B78</f>
        <v>Samuel Zayn</v>
      </c>
      <c r="B77" t="str">
        <f>'Total Scores'!C78</f>
        <v>Starkville PD</v>
      </c>
      <c r="C77" t="str">
        <f>'Total Scores'!E78</f>
        <v>M</v>
      </c>
      <c r="D77">
        <v>25</v>
      </c>
    </row>
    <row r="78" spans="1:4" x14ac:dyDescent="0.25">
      <c r="A78" t="str">
        <f>'Total Scores'!B79</f>
        <v>Mackenzie Davis</v>
      </c>
      <c r="B78" t="str">
        <f>'Total Scores'!C79</f>
        <v>Flowood PD</v>
      </c>
      <c r="C78" t="str">
        <f>'Total Scores'!E79</f>
        <v>M</v>
      </c>
      <c r="D78">
        <v>24</v>
      </c>
    </row>
    <row r="79" spans="1:4" x14ac:dyDescent="0.25">
      <c r="A79" t="str">
        <f>'Total Scores'!B80</f>
        <v>Marcus Johnson</v>
      </c>
      <c r="B79" t="str">
        <f>'Total Scores'!C80</f>
        <v>Senatobia PD</v>
      </c>
      <c r="C79" t="str">
        <f>'Total Scores'!E80</f>
        <v>M</v>
      </c>
      <c r="D79">
        <v>10</v>
      </c>
    </row>
    <row r="80" spans="1:4" x14ac:dyDescent="0.25">
      <c r="A80" t="str">
        <f>'Total Scores'!B81</f>
        <v>Janet Montoya</v>
      </c>
      <c r="B80" t="str">
        <f>'Total Scores'!C81</f>
        <v>Southaven PD</v>
      </c>
      <c r="C80" t="str">
        <f>'Total Scores'!E81</f>
        <v>F</v>
      </c>
      <c r="D80">
        <v>26</v>
      </c>
    </row>
    <row r="81" spans="1:4" x14ac:dyDescent="0.25">
      <c r="A81" t="str">
        <f>'Total Scores'!B82</f>
        <v>Michael Humphreys</v>
      </c>
      <c r="B81" t="str">
        <f>'Total Scores'!C82</f>
        <v>Capitol PD</v>
      </c>
      <c r="C81" t="str">
        <f>'Total Scores'!E82</f>
        <v>M</v>
      </c>
      <c r="D81">
        <v>13</v>
      </c>
    </row>
    <row r="82" spans="1:4" x14ac:dyDescent="0.25">
      <c r="A82" t="str">
        <f>'Total Scores'!B83</f>
        <v>Houston Avent</v>
      </c>
      <c r="B82" t="str">
        <f>'Total Scores'!C83</f>
        <v>Flowood PD</v>
      </c>
      <c r="C82" t="str">
        <f>'Total Scores'!E83</f>
        <v>M</v>
      </c>
      <c r="D82">
        <v>22</v>
      </c>
    </row>
    <row r="83" spans="1:4" x14ac:dyDescent="0.25">
      <c r="A83" t="str">
        <f>'Total Scores'!B84</f>
        <v>Jeremy Hooper</v>
      </c>
      <c r="B83" t="str">
        <f>'Total Scores'!C84</f>
        <v>Senatobia PD</v>
      </c>
      <c r="C83" t="str">
        <f>'Total Scores'!E84</f>
        <v>M</v>
      </c>
      <c r="D83">
        <v>28</v>
      </c>
    </row>
    <row r="84" spans="1:4" x14ac:dyDescent="0.25">
      <c r="A84" t="str">
        <f>'Total Scores'!B85</f>
        <v>Ateiri Ortiz</v>
      </c>
      <c r="B84" t="str">
        <f>'Total Scores'!C85</f>
        <v>Oxford PD</v>
      </c>
      <c r="C84" t="str">
        <f>'Total Scores'!E85</f>
        <v>F</v>
      </c>
      <c r="D84">
        <v>13</v>
      </c>
    </row>
    <row r="85" spans="1:4" x14ac:dyDescent="0.25">
      <c r="A85" t="str">
        <f>'Total Scores'!B86</f>
        <v>Justin Steelandt</v>
      </c>
      <c r="B85" t="str">
        <f>'Total Scores'!C86</f>
        <v>Senatobia PD</v>
      </c>
      <c r="C85" t="str">
        <f>'Total Scores'!E86</f>
        <v>M</v>
      </c>
      <c r="D85">
        <v>3</v>
      </c>
    </row>
    <row r="86" spans="1:4" x14ac:dyDescent="0.25">
      <c r="A86" t="str">
        <f>'Total Scores'!B87</f>
        <v>Dylan Drago</v>
      </c>
      <c r="B86" t="str">
        <f>'Total Scores'!C87</f>
        <v>Brandon PD</v>
      </c>
      <c r="C86" t="str">
        <f>'Total Scores'!E87</f>
        <v>M</v>
      </c>
      <c r="D86">
        <v>17</v>
      </c>
    </row>
    <row r="87" spans="1:4" x14ac:dyDescent="0.25">
      <c r="A87" t="str">
        <f>'Total Scores'!B88</f>
        <v>Brandon Cooper</v>
      </c>
      <c r="B87" t="str">
        <f>'Total Scores'!C88</f>
        <v>RCSO</v>
      </c>
      <c r="C87" t="str">
        <f>'Total Scores'!E88</f>
        <v>M</v>
      </c>
      <c r="D87">
        <v>12</v>
      </c>
    </row>
    <row r="88" spans="1:4" x14ac:dyDescent="0.25">
      <c r="A88" t="str">
        <f>'Total Scores'!B89</f>
        <v>Tyler Reid</v>
      </c>
      <c r="B88" t="str">
        <f>'Total Scores'!C89</f>
        <v>Gulfport PD</v>
      </c>
      <c r="C88" t="str">
        <f>'Total Scores'!E89</f>
        <v>M</v>
      </c>
      <c r="D88">
        <v>6</v>
      </c>
    </row>
    <row r="89" spans="1:4" x14ac:dyDescent="0.25">
      <c r="A89" t="str">
        <f>'Total Scores'!B90</f>
        <v>Lakayla Poindexter</v>
      </c>
      <c r="B89" t="str">
        <f>'Total Scores'!C90</f>
        <v>Southaven PD</v>
      </c>
      <c r="C89" t="str">
        <f>'Total Scores'!E90</f>
        <v>F</v>
      </c>
      <c r="D89">
        <v>9</v>
      </c>
    </row>
    <row r="90" spans="1:4" x14ac:dyDescent="0.25">
      <c r="A90" t="str">
        <f>'Total Scores'!B91</f>
        <v>Dalton Avent</v>
      </c>
      <c r="B90" t="str">
        <f>'Total Scores'!C91</f>
        <v>Flowood PD</v>
      </c>
      <c r="C90" t="str">
        <f>'Total Scores'!E91</f>
        <v>M</v>
      </c>
      <c r="D90">
        <v>19</v>
      </c>
    </row>
    <row r="91" spans="1:4" x14ac:dyDescent="0.25">
      <c r="A91" t="str">
        <f>'Total Scores'!B92</f>
        <v>Janette Navarro</v>
      </c>
      <c r="B91" t="str">
        <f>'Total Scores'!C92</f>
        <v>Roanoke SO</v>
      </c>
      <c r="C91" t="str">
        <f>'Total Scores'!E92</f>
        <v>F</v>
      </c>
      <c r="D91">
        <v>25</v>
      </c>
    </row>
    <row r="92" spans="1:4" x14ac:dyDescent="0.25">
      <c r="A92" t="str">
        <f>'Total Scores'!B93</f>
        <v>Nicholas Pittman</v>
      </c>
      <c r="B92" t="str">
        <f>'Total Scores'!C93</f>
        <v>Flowood PD</v>
      </c>
      <c r="C92" t="str">
        <f>'Total Scores'!E93</f>
        <v>M</v>
      </c>
      <c r="D92">
        <v>22</v>
      </c>
    </row>
    <row r="93" spans="1:4" x14ac:dyDescent="0.25">
      <c r="A93" t="str">
        <f>'Total Scores'!B94</f>
        <v>Deon Allen</v>
      </c>
      <c r="B93" t="str">
        <f>'Total Scores'!C94</f>
        <v>RCSO</v>
      </c>
      <c r="C93" t="str">
        <f>'Total Scores'!E94</f>
        <v>M</v>
      </c>
      <c r="D93">
        <v>22</v>
      </c>
    </row>
    <row r="94" spans="1:4" x14ac:dyDescent="0.25">
      <c r="A94" t="str">
        <f>'Total Scores'!B95</f>
        <v>Janet Smith</v>
      </c>
      <c r="B94" t="str">
        <f>'Total Scores'!C95</f>
        <v>Roanoke SO</v>
      </c>
      <c r="C94" t="str">
        <f>'Total Scores'!E95</f>
        <v>F</v>
      </c>
      <c r="D94">
        <v>13</v>
      </c>
    </row>
    <row r="95" spans="1:4" x14ac:dyDescent="0.25">
      <c r="A95" t="str">
        <f>'Total Scores'!B96</f>
        <v>Kristen Arendale</v>
      </c>
      <c r="B95" t="str">
        <f>'Total Scores'!C96</f>
        <v>RCSO</v>
      </c>
      <c r="C95" t="str">
        <f>'Total Scores'!E96</f>
        <v>F</v>
      </c>
      <c r="D95">
        <v>9</v>
      </c>
    </row>
    <row r="96" spans="1:4" x14ac:dyDescent="0.25">
      <c r="A96" t="str">
        <f>'Total Scores'!B97</f>
        <v>Angelica Maze</v>
      </c>
      <c r="B96" t="str">
        <f>'Total Scores'!C97</f>
        <v>Senatobia PD</v>
      </c>
      <c r="C96" t="str">
        <f>'Total Scores'!E97</f>
        <v>F</v>
      </c>
      <c r="D96">
        <v>13</v>
      </c>
    </row>
    <row r="97" spans="1:4" x14ac:dyDescent="0.25">
      <c r="A97" t="str">
        <f>'Total Scores'!B98</f>
        <v>Hunter Chapman</v>
      </c>
      <c r="B97" t="str">
        <f>'Total Scores'!C98</f>
        <v>RCSO</v>
      </c>
      <c r="C97" t="str">
        <f>'Total Scores'!E98</f>
        <v>M</v>
      </c>
      <c r="D97">
        <v>0</v>
      </c>
    </row>
    <row r="98" spans="1:4" x14ac:dyDescent="0.25">
      <c r="A98" t="str">
        <f>'Total Scores'!B99</f>
        <v>Wyniance Wiley</v>
      </c>
      <c r="B98" t="str">
        <f>'Total Scores'!C99</f>
        <v>RCSO</v>
      </c>
      <c r="C98" t="str">
        <f>'Total Scores'!E99</f>
        <v>F</v>
      </c>
      <c r="D98">
        <v>7</v>
      </c>
    </row>
    <row r="99" spans="1:4" x14ac:dyDescent="0.25">
      <c r="A99" t="str">
        <f>'Total Scores'!B100</f>
        <v>Alisa Promise</v>
      </c>
      <c r="B99" t="str">
        <f>'Total Scores'!C100</f>
        <v>Flowood PD</v>
      </c>
      <c r="C99" t="str">
        <f>'Total Scores'!E100</f>
        <v>F</v>
      </c>
      <c r="D99">
        <v>12</v>
      </c>
    </row>
    <row r="100" spans="1:4" x14ac:dyDescent="0.25">
      <c r="A100" t="str">
        <f>'Total Scores'!B101</f>
        <v>Pierre Stinson</v>
      </c>
      <c r="B100" t="str">
        <f>'Total Scores'!C101</f>
        <v>Senatobia PD</v>
      </c>
      <c r="C100" t="str">
        <f>'Total Scores'!E101</f>
        <v>M</v>
      </c>
      <c r="D100">
        <v>0</v>
      </c>
    </row>
  </sheetData>
  <sheetProtection selectLockedCells="1" selectUnlockedCells="1"/>
  <sortState xmlns:xlrd2="http://schemas.microsoft.com/office/spreadsheetml/2017/richdata2" ref="A2:D117">
    <sortCondition descending="1" ref="D2:D117"/>
  </sortState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"/>
  <sheetViews>
    <sheetView zoomScaleNormal="100" workbookViewId="0">
      <selection sqref="A1:XFD1048576"/>
    </sheetView>
  </sheetViews>
  <sheetFormatPr defaultColWidth="11.5546875" defaultRowHeight="13.2" x14ac:dyDescent="0.25"/>
  <cols>
    <col min="1" max="1" width="17.33203125" bestFit="1" customWidth="1"/>
    <col min="2" max="2" width="21.6640625" bestFit="1" customWidth="1"/>
    <col min="3" max="3" width="7.44140625" bestFit="1" customWidth="1"/>
    <col min="4" max="4" width="20.88671875" style="9" bestFit="1" customWidth="1"/>
    <col min="5" max="5" width="10.109375" customWidth="1"/>
    <col min="6" max="6" width="17.5546875" customWidth="1"/>
    <col min="11" max="11" width="35.44140625" bestFit="1" customWidth="1"/>
  </cols>
  <sheetData>
    <row r="1" spans="1:4" x14ac:dyDescent="0.25">
      <c r="A1" s="8" t="s">
        <v>1</v>
      </c>
      <c r="B1" s="7" t="s">
        <v>2</v>
      </c>
      <c r="C1" s="7" t="s">
        <v>4</v>
      </c>
      <c r="D1" s="10" t="s">
        <v>148</v>
      </c>
    </row>
    <row r="2" spans="1:4" x14ac:dyDescent="0.25">
      <c r="A2" t="str">
        <f>'Total Scores'!B3</f>
        <v>Gavin Turner</v>
      </c>
      <c r="B2" t="str">
        <f>'Total Scores'!C3</f>
        <v>MHP</v>
      </c>
      <c r="C2" t="str">
        <f>'Total Scores'!E3</f>
        <v>M</v>
      </c>
      <c r="D2" s="9">
        <v>9.4675925925925934E-3</v>
      </c>
    </row>
    <row r="3" spans="1:4" x14ac:dyDescent="0.25">
      <c r="A3" t="str">
        <f>'Total Scores'!B4</f>
        <v>Marcus Brown</v>
      </c>
      <c r="B3" t="str">
        <f>'Total Scores'!C4</f>
        <v>MHP</v>
      </c>
      <c r="C3" t="str">
        <f>'Total Scores'!E4</f>
        <v>M</v>
      </c>
      <c r="D3" s="9">
        <v>1.2210648148148148E-2</v>
      </c>
    </row>
    <row r="4" spans="1:4" x14ac:dyDescent="0.25">
      <c r="A4" t="str">
        <f>'Total Scores'!B5</f>
        <v>Michael Townsend</v>
      </c>
      <c r="B4" t="str">
        <f>'Total Scores'!C5</f>
        <v>MHP</v>
      </c>
      <c r="C4" t="str">
        <f>'Total Scores'!E5</f>
        <v>M</v>
      </c>
      <c r="D4" s="9">
        <v>9.432870370370371E-3</v>
      </c>
    </row>
    <row r="5" spans="1:4" x14ac:dyDescent="0.25">
      <c r="A5" t="str">
        <f>'Total Scores'!B6</f>
        <v>Bradley Starling</v>
      </c>
      <c r="B5" t="str">
        <f>'Total Scores'!C6</f>
        <v>MS Wildlife</v>
      </c>
      <c r="C5" t="str">
        <f>'Total Scores'!E6</f>
        <v>M</v>
      </c>
      <c r="D5" s="9">
        <v>8.4490740740740741E-3</v>
      </c>
    </row>
    <row r="6" spans="1:4" x14ac:dyDescent="0.25">
      <c r="A6" t="str">
        <f>'Total Scores'!B7</f>
        <v>Samuel Bouie</v>
      </c>
      <c r="B6" t="str">
        <f>'Total Scores'!C7</f>
        <v>MHP</v>
      </c>
      <c r="C6" t="str">
        <f>'Total Scores'!E7</f>
        <v>M</v>
      </c>
      <c r="D6" s="9">
        <v>8.1018518518518514E-3</v>
      </c>
    </row>
    <row r="7" spans="1:4" x14ac:dyDescent="0.25">
      <c r="A7" t="str">
        <f>'Total Scores'!B8</f>
        <v>Jeremiah Brown</v>
      </c>
      <c r="B7" t="str">
        <f>'Total Scores'!C8</f>
        <v>Desoto SO</v>
      </c>
      <c r="C7" t="str">
        <f>'Total Scores'!E8</f>
        <v>M</v>
      </c>
      <c r="D7" s="9">
        <v>7.2685185185185188E-3</v>
      </c>
    </row>
    <row r="8" spans="1:4" x14ac:dyDescent="0.25">
      <c r="A8" t="str">
        <f>'Total Scores'!B9</f>
        <v>Braeden Reynolds</v>
      </c>
      <c r="B8" t="str">
        <f>'Total Scores'!C9</f>
        <v>MS Wildlife</v>
      </c>
      <c r="C8" t="str">
        <f>'Total Scores'!E9</f>
        <v>M</v>
      </c>
      <c r="D8" s="9">
        <v>8.7847222222222215E-3</v>
      </c>
    </row>
    <row r="9" spans="1:4" x14ac:dyDescent="0.25">
      <c r="A9" t="str">
        <f>'Total Scores'!B10</f>
        <v>Julian Wells</v>
      </c>
      <c r="B9" t="str">
        <f>'Total Scores'!C10</f>
        <v>MHP</v>
      </c>
      <c r="C9" t="str">
        <f>'Total Scores'!E10</f>
        <v>M</v>
      </c>
      <c r="D9" s="9">
        <v>6.3773148148148148E-3</v>
      </c>
    </row>
    <row r="10" spans="1:4" x14ac:dyDescent="0.25">
      <c r="A10" t="str">
        <f>'Total Scores'!B11</f>
        <v>Payton Marascalco</v>
      </c>
      <c r="B10" t="str">
        <f>'Total Scores'!C11</f>
        <v>MS Wildlife</v>
      </c>
      <c r="C10" t="str">
        <f>'Total Scores'!E11</f>
        <v>M</v>
      </c>
      <c r="D10" s="9">
        <v>8.472222222222223E-3</v>
      </c>
    </row>
    <row r="11" spans="1:4" x14ac:dyDescent="0.25">
      <c r="A11" t="str">
        <f>'Total Scores'!B12</f>
        <v>James Murphy</v>
      </c>
      <c r="B11" t="str">
        <f>'Total Scores'!C12</f>
        <v>Roanoke SO</v>
      </c>
      <c r="C11" t="str">
        <f>'Total Scores'!E12</f>
        <v>M</v>
      </c>
      <c r="D11" s="9">
        <v>8.7847222222222215E-3</v>
      </c>
    </row>
    <row r="12" spans="1:4" x14ac:dyDescent="0.25">
      <c r="A12" t="str">
        <f>'Total Scores'!B13</f>
        <v>Scott Bisci</v>
      </c>
      <c r="B12" t="str">
        <f>'Total Scores'!C13</f>
        <v>Lopatcong PD</v>
      </c>
      <c r="C12" t="str">
        <f>'Total Scores'!E13</f>
        <v>M</v>
      </c>
      <c r="D12" s="9">
        <v>8.2754629629629636E-3</v>
      </c>
    </row>
    <row r="13" spans="1:4" x14ac:dyDescent="0.25">
      <c r="A13" t="str">
        <f>'Total Scores'!B14</f>
        <v>Jason Wells</v>
      </c>
      <c r="B13" t="str">
        <f>'Total Scores'!C14</f>
        <v>MHP</v>
      </c>
      <c r="C13" t="str">
        <f>'Total Scores'!E14</f>
        <v>M</v>
      </c>
      <c r="D13" s="9">
        <v>1.3206018518518518E-2</v>
      </c>
    </row>
    <row r="14" spans="1:4" x14ac:dyDescent="0.25">
      <c r="A14" t="str">
        <f>'Total Scores'!B15</f>
        <v>Austin Riggs</v>
      </c>
      <c r="B14" t="str">
        <f>'Total Scores'!C15</f>
        <v>MS Wildlife</v>
      </c>
      <c r="C14" t="str">
        <f>'Total Scores'!E15</f>
        <v>M</v>
      </c>
      <c r="D14" s="9">
        <v>8.0555555555555554E-3</v>
      </c>
    </row>
    <row r="15" spans="1:4" x14ac:dyDescent="0.25">
      <c r="A15" t="str">
        <f>'Total Scores'!B16</f>
        <v>Christopher Sorley</v>
      </c>
      <c r="B15" t="str">
        <f>'Total Scores'!C16</f>
        <v>Texas DPS</v>
      </c>
      <c r="C15" t="str">
        <f>'Total Scores'!E16</f>
        <v>M</v>
      </c>
      <c r="D15" s="9">
        <v>8.5763888888888886E-3</v>
      </c>
    </row>
    <row r="16" spans="1:4" x14ac:dyDescent="0.25">
      <c r="A16" t="str">
        <f>'Total Scores'!B17</f>
        <v>Ryne Long</v>
      </c>
      <c r="B16" t="str">
        <f>'Total Scores'!C17</f>
        <v>MS Wildlife</v>
      </c>
      <c r="C16" t="str">
        <f>'Total Scores'!E17</f>
        <v>M</v>
      </c>
      <c r="D16" s="9">
        <v>8.3333333333333332E-3</v>
      </c>
    </row>
    <row r="17" spans="1:4" x14ac:dyDescent="0.25">
      <c r="A17" t="str">
        <f>'Total Scores'!B18</f>
        <v>Ryan Rodriquez</v>
      </c>
      <c r="B17" t="str">
        <f>'Total Scores'!C18</f>
        <v>MHP</v>
      </c>
      <c r="C17" t="str">
        <f>'Total Scores'!E18</f>
        <v>M</v>
      </c>
      <c r="D17" s="9">
        <v>1.3032407407407407E-2</v>
      </c>
    </row>
    <row r="18" spans="1:4" x14ac:dyDescent="0.25">
      <c r="A18" t="str">
        <f>'Total Scores'!B19</f>
        <v>Austin Tallent</v>
      </c>
      <c r="B18" t="str">
        <f>'Total Scores'!C19</f>
        <v>MS Wildlife</v>
      </c>
      <c r="C18" t="str">
        <f>'Total Scores'!E19</f>
        <v>M</v>
      </c>
      <c r="D18" s="9">
        <v>8.3912037037037045E-3</v>
      </c>
    </row>
    <row r="19" spans="1:4" x14ac:dyDescent="0.25">
      <c r="A19" t="str">
        <f>'Total Scores'!B20</f>
        <v>Aaron Spann</v>
      </c>
      <c r="B19" t="str">
        <f>'Total Scores'!C20</f>
        <v>MHP</v>
      </c>
      <c r="C19" t="str">
        <f>'Total Scores'!E20</f>
        <v>M</v>
      </c>
      <c r="D19" s="9">
        <v>1.0590277777777778E-2</v>
      </c>
    </row>
    <row r="20" spans="1:4" x14ac:dyDescent="0.25">
      <c r="A20" t="str">
        <f>'Total Scores'!B21</f>
        <v>Jordan Garrett</v>
      </c>
      <c r="B20" t="str">
        <f>'Total Scores'!C21</f>
        <v>LA State Police</v>
      </c>
      <c r="C20" t="str">
        <f>'Total Scores'!E21</f>
        <v>M</v>
      </c>
      <c r="D20" s="9">
        <v>8.1134259259259267E-3</v>
      </c>
    </row>
    <row r="21" spans="1:4" x14ac:dyDescent="0.25">
      <c r="A21" t="str">
        <f>'Total Scores'!B22</f>
        <v>Ben Hamilton</v>
      </c>
      <c r="B21" t="str">
        <f>'Total Scores'!C22</f>
        <v>Oxford PD</v>
      </c>
      <c r="C21" t="str">
        <f>'Total Scores'!E22</f>
        <v>M</v>
      </c>
      <c r="D21" s="9">
        <v>7.3495370370370372E-3</v>
      </c>
    </row>
    <row r="22" spans="1:4" x14ac:dyDescent="0.25">
      <c r="A22" t="str">
        <f>'Total Scores'!B23</f>
        <v>Jakobe Richards</v>
      </c>
      <c r="B22" t="str">
        <f>'Total Scores'!C23</f>
        <v>MS Wildlife</v>
      </c>
      <c r="C22" t="str">
        <f>'Total Scores'!E23</f>
        <v>M</v>
      </c>
      <c r="D22" s="9">
        <v>7.5115740740740742E-3</v>
      </c>
    </row>
    <row r="23" spans="1:4" x14ac:dyDescent="0.25">
      <c r="A23" t="str">
        <f>'Total Scores'!B24</f>
        <v>Scott Moller</v>
      </c>
      <c r="B23" t="str">
        <f>'Total Scores'!C24</f>
        <v>Greenwich</v>
      </c>
      <c r="C23" t="str">
        <f>'Total Scores'!E24</f>
        <v>M</v>
      </c>
      <c r="D23" s="9">
        <v>9.2824074074074076E-3</v>
      </c>
    </row>
    <row r="24" spans="1:4" x14ac:dyDescent="0.25">
      <c r="A24" t="str">
        <f>'Total Scores'!B25</f>
        <v>Colby Miggins</v>
      </c>
      <c r="B24" t="str">
        <f>'Total Scores'!C25</f>
        <v>MS Wildlife</v>
      </c>
      <c r="C24" t="str">
        <f>'Total Scores'!E25</f>
        <v>M</v>
      </c>
      <c r="D24" s="9">
        <v>7.905092592592592E-3</v>
      </c>
    </row>
    <row r="25" spans="1:4" x14ac:dyDescent="0.25">
      <c r="A25" t="str">
        <f>'Total Scores'!B26</f>
        <v>Trevor Topper</v>
      </c>
      <c r="B25" t="str">
        <f>'Total Scores'!C26</f>
        <v>Texas DPS</v>
      </c>
      <c r="C25" t="str">
        <f>'Total Scores'!E26</f>
        <v>M</v>
      </c>
      <c r="D25" s="9">
        <v>6.8865740740740745E-3</v>
      </c>
    </row>
    <row r="26" spans="1:4" x14ac:dyDescent="0.25">
      <c r="A26" t="str">
        <f>'Total Scores'!B27</f>
        <v>Mike Burkes</v>
      </c>
      <c r="B26" t="str">
        <f>'Total Scores'!C27</f>
        <v>Oxford PD</v>
      </c>
      <c r="C26" t="str">
        <f>'Total Scores'!E27</f>
        <v>M</v>
      </c>
      <c r="D26" s="9">
        <v>7.0486111111111114E-3</v>
      </c>
    </row>
    <row r="27" spans="1:4" x14ac:dyDescent="0.25">
      <c r="A27" t="str">
        <f>'Total Scores'!B28</f>
        <v>Davionce Earnest</v>
      </c>
      <c r="B27" t="str">
        <f>'Total Scores'!C28</f>
        <v>Texas DPS</v>
      </c>
      <c r="C27" t="str">
        <f>'Total Scores'!E28</f>
        <v>M</v>
      </c>
      <c r="D27" s="9">
        <v>5.9490740740740745E-3</v>
      </c>
    </row>
    <row r="28" spans="1:4" x14ac:dyDescent="0.25">
      <c r="A28" t="str">
        <f>'Total Scores'!B29</f>
        <v>Lisa Hanley</v>
      </c>
      <c r="B28" t="str">
        <f>'Total Scores'!C29</f>
        <v>Rhode Is PD</v>
      </c>
      <c r="C28" t="str">
        <f>'Total Scores'!E29</f>
        <v>F</v>
      </c>
      <c r="D28" s="9">
        <v>6.3657407407407404E-3</v>
      </c>
    </row>
    <row r="29" spans="1:4" x14ac:dyDescent="0.25">
      <c r="A29" t="str">
        <f>'Total Scores'!B30</f>
        <v>Caleb Winters</v>
      </c>
      <c r="B29" t="str">
        <f>'Total Scores'!C30</f>
        <v>Hornlake PD</v>
      </c>
      <c r="C29" t="str">
        <f>'Total Scores'!E30</f>
        <v>M</v>
      </c>
      <c r="D29" s="9">
        <v>6.5162037037037037E-3</v>
      </c>
    </row>
    <row r="30" spans="1:4" x14ac:dyDescent="0.25">
      <c r="A30" t="str">
        <f>'Total Scores'!B31</f>
        <v>Kam Herod</v>
      </c>
      <c r="B30" t="str">
        <f>'Total Scores'!C31</f>
        <v>Oxford PD</v>
      </c>
      <c r="C30" t="str">
        <f>'Total Scores'!E31</f>
        <v>M</v>
      </c>
      <c r="D30" s="9">
        <v>7.2916666666666668E-3</v>
      </c>
    </row>
    <row r="31" spans="1:4" x14ac:dyDescent="0.25">
      <c r="A31" t="str">
        <f>'Total Scores'!B32</f>
        <v>Chris Cousin</v>
      </c>
      <c r="B31" t="str">
        <f>'Total Scores'!C32</f>
        <v>RCSO</v>
      </c>
      <c r="C31" t="str">
        <f>'Total Scores'!E32</f>
        <v>M</v>
      </c>
      <c r="D31" s="9">
        <v>6.3425925925925924E-3</v>
      </c>
    </row>
    <row r="32" spans="1:4" x14ac:dyDescent="0.25">
      <c r="A32" t="str">
        <f>'Total Scores'!B33</f>
        <v>Justin Jarvis</v>
      </c>
      <c r="B32" t="str">
        <f>'Total Scores'!C33</f>
        <v>Starkville PD</v>
      </c>
      <c r="C32" t="str">
        <f>'Total Scores'!E33</f>
        <v>M</v>
      </c>
      <c r="D32" s="9">
        <v>6.3657407407407404E-3</v>
      </c>
    </row>
    <row r="33" spans="1:4" x14ac:dyDescent="0.25">
      <c r="A33" t="str">
        <f>'Total Scores'!B34</f>
        <v>Hunter Brown</v>
      </c>
      <c r="B33" t="str">
        <f>'Total Scores'!C34</f>
        <v>Starkville PD</v>
      </c>
      <c r="C33" t="str">
        <f>'Total Scores'!E34</f>
        <v>M</v>
      </c>
      <c r="D33" s="9">
        <v>7.037037037037037E-3</v>
      </c>
    </row>
    <row r="34" spans="1:4" x14ac:dyDescent="0.25">
      <c r="A34" t="str">
        <f>'Total Scores'!B35</f>
        <v>Jordan Sims</v>
      </c>
      <c r="B34" t="str">
        <f>'Total Scores'!C35</f>
        <v>Desoto SO</v>
      </c>
      <c r="C34" t="str">
        <f>'Total Scores'!E35</f>
        <v>M</v>
      </c>
      <c r="D34" s="9">
        <v>6.9212962962962961E-3</v>
      </c>
    </row>
    <row r="35" spans="1:4" x14ac:dyDescent="0.25">
      <c r="A35" t="str">
        <f>'Total Scores'!B36</f>
        <v>Dani Basye</v>
      </c>
      <c r="B35" t="str">
        <f>'Total Scores'!C36</f>
        <v>Texas DPS</v>
      </c>
      <c r="C35" t="str">
        <f>'Total Scores'!E36</f>
        <v>F</v>
      </c>
      <c r="D35" s="9">
        <v>6.7476851851851856E-3</v>
      </c>
    </row>
    <row r="36" spans="1:4" x14ac:dyDescent="0.25">
      <c r="A36" t="str">
        <f>'Total Scores'!B37</f>
        <v>Garrett Miles</v>
      </c>
      <c r="B36" t="str">
        <f>'Total Scores'!C37</f>
        <v>Starkville PD</v>
      </c>
      <c r="C36" t="str">
        <f>'Total Scores'!E37</f>
        <v>M</v>
      </c>
      <c r="D36" s="9">
        <v>6.030092592592593E-3</v>
      </c>
    </row>
    <row r="37" spans="1:4" x14ac:dyDescent="0.25">
      <c r="A37" t="str">
        <f>'Total Scores'!B38</f>
        <v>Trevor Blocker</v>
      </c>
      <c r="B37" t="str">
        <f>'Total Scores'!C38</f>
        <v>Desoto SO</v>
      </c>
      <c r="C37" t="str">
        <f>'Total Scores'!E38</f>
        <v>M</v>
      </c>
      <c r="D37" s="9">
        <v>6.8171296296296296E-3</v>
      </c>
    </row>
    <row r="38" spans="1:4" x14ac:dyDescent="0.25">
      <c r="A38" t="str">
        <f>'Total Scores'!B39</f>
        <v>Ruth Hernandez</v>
      </c>
      <c r="B38" t="str">
        <f>'Total Scores'!C39</f>
        <v>Rhode Is PD</v>
      </c>
      <c r="C38" t="str">
        <f>'Total Scores'!E39</f>
        <v>F</v>
      </c>
      <c r="D38" s="9">
        <v>5.7291666666666663E-3</v>
      </c>
    </row>
    <row r="39" spans="1:4" x14ac:dyDescent="0.25">
      <c r="A39" t="str">
        <f>'Total Scores'!B40</f>
        <v>Tyler Davis</v>
      </c>
      <c r="B39" t="str">
        <f>'Total Scores'!C40</f>
        <v>Starkville PD</v>
      </c>
      <c r="C39" t="str">
        <f>'Total Scores'!E40</f>
        <v>M</v>
      </c>
      <c r="D39" s="9">
        <v>7.6273148148148151E-3</v>
      </c>
    </row>
    <row r="40" spans="1:4" x14ac:dyDescent="0.25">
      <c r="A40" t="str">
        <f>'Total Scores'!B41</f>
        <v>Denas Brown</v>
      </c>
      <c r="B40" t="str">
        <f>'Total Scores'!C41</f>
        <v>Roanoke SO</v>
      </c>
      <c r="C40" t="str">
        <f>'Total Scores'!E41</f>
        <v>M</v>
      </c>
      <c r="D40" s="9">
        <v>7.2800925925925923E-3</v>
      </c>
    </row>
    <row r="41" spans="1:4" x14ac:dyDescent="0.25">
      <c r="A41" t="str">
        <f>'Total Scores'!B42</f>
        <v>Shane Irwin</v>
      </c>
      <c r="B41" t="str">
        <f>'Total Scores'!C42</f>
        <v>Roanoke PD</v>
      </c>
      <c r="C41" t="str">
        <f>'Total Scores'!E42</f>
        <v>M</v>
      </c>
      <c r="D41" s="9">
        <v>7.7314814814814815E-3</v>
      </c>
    </row>
    <row r="42" spans="1:4" x14ac:dyDescent="0.25">
      <c r="A42" t="str">
        <f>'Total Scores'!B43</f>
        <v>Christopher Anders</v>
      </c>
      <c r="B42" t="str">
        <f>'Total Scores'!C43</f>
        <v>Desoto SO</v>
      </c>
      <c r="C42" t="str">
        <f>'Total Scores'!E43</f>
        <v>M</v>
      </c>
      <c r="D42" s="9">
        <v>6.8171296296296296E-3</v>
      </c>
    </row>
    <row r="43" spans="1:4" x14ac:dyDescent="0.25">
      <c r="A43" t="str">
        <f>'Total Scores'!B44</f>
        <v>Dylan Hudson</v>
      </c>
      <c r="B43" t="str">
        <f>'Total Scores'!C44</f>
        <v>Oxford PD</v>
      </c>
      <c r="C43" t="str">
        <f>'Total Scores'!E44</f>
        <v>M</v>
      </c>
      <c r="D43" s="9">
        <v>7.6041666666666671E-3</v>
      </c>
    </row>
    <row r="44" spans="1:4" x14ac:dyDescent="0.25">
      <c r="A44" t="str">
        <f>'Total Scores'!B45</f>
        <v>Antonio Izaguirre</v>
      </c>
      <c r="B44" t="str">
        <f>'Total Scores'!C45</f>
        <v>Hornlake PD</v>
      </c>
      <c r="C44" t="str">
        <f>'Total Scores'!E45</f>
        <v>M</v>
      </c>
      <c r="D44" s="9">
        <v>8.1365740740740738E-3</v>
      </c>
    </row>
    <row r="45" spans="1:4" x14ac:dyDescent="0.25">
      <c r="A45" t="str">
        <f>'Total Scores'!B46</f>
        <v>Nathanael White</v>
      </c>
      <c r="B45" t="str">
        <f>'Total Scores'!C46</f>
        <v>Gulfport PD</v>
      </c>
      <c r="C45" t="str">
        <f>'Total Scores'!E46</f>
        <v>M</v>
      </c>
      <c r="D45" s="9">
        <v>6.7708333333333336E-3</v>
      </c>
    </row>
    <row r="46" spans="1:4" x14ac:dyDescent="0.25">
      <c r="A46" t="str">
        <f>'Total Scores'!B47</f>
        <v>Amy May</v>
      </c>
      <c r="B46" t="str">
        <f>'Total Scores'!C47</f>
        <v>MS Wildlife</v>
      </c>
      <c r="C46" t="str">
        <f>'Total Scores'!E47</f>
        <v>F</v>
      </c>
      <c r="D46" s="9">
        <v>6.122685185185185E-3</v>
      </c>
    </row>
    <row r="47" spans="1:4" x14ac:dyDescent="0.25">
      <c r="A47" t="str">
        <f>'Total Scores'!B48</f>
        <v>Joshua Delieto</v>
      </c>
      <c r="B47" t="str">
        <f>'Total Scores'!C48</f>
        <v>Roanoke PD</v>
      </c>
      <c r="C47" t="str">
        <f>'Total Scores'!E48</f>
        <v>M</v>
      </c>
      <c r="D47" s="9">
        <v>6.5972222222222222E-3</v>
      </c>
    </row>
    <row r="48" spans="1:4" x14ac:dyDescent="0.25">
      <c r="A48" t="str">
        <f>'Total Scores'!B49</f>
        <v>Melanie Moreno</v>
      </c>
      <c r="B48" t="str">
        <f>'Total Scores'!C49</f>
        <v>Texas DPS</v>
      </c>
      <c r="C48" t="str">
        <f>'Total Scores'!E49</f>
        <v>F</v>
      </c>
      <c r="D48" s="9">
        <v>6.8055555555555551E-3</v>
      </c>
    </row>
    <row r="49" spans="1:4" x14ac:dyDescent="0.25">
      <c r="A49" t="str">
        <f>'Total Scores'!B50</f>
        <v>Brian Fitzgerald</v>
      </c>
      <c r="B49" t="str">
        <f>'Total Scores'!C50</f>
        <v>RCSO</v>
      </c>
      <c r="C49" t="str">
        <f>'Total Scores'!E50</f>
        <v>M</v>
      </c>
      <c r="D49" s="9">
        <v>8.5763888888888886E-3</v>
      </c>
    </row>
    <row r="50" spans="1:4" x14ac:dyDescent="0.25">
      <c r="A50" t="str">
        <f>'Total Scores'!B51</f>
        <v>Willson Stewart</v>
      </c>
      <c r="B50" t="str">
        <f>'Total Scores'!C51</f>
        <v>RCSO</v>
      </c>
      <c r="C50" t="str">
        <f>'Total Scores'!E51</f>
        <v>M</v>
      </c>
      <c r="D50" s="9">
        <v>8.2986111111111108E-3</v>
      </c>
    </row>
    <row r="51" spans="1:4" x14ac:dyDescent="0.25">
      <c r="A51" t="str">
        <f>'Total Scores'!B52</f>
        <v>Charlie Goodwin</v>
      </c>
      <c r="B51" t="str">
        <f>'Total Scores'!C52</f>
        <v>Capitol PD</v>
      </c>
      <c r="C51" t="str">
        <f>'Total Scores'!E52</f>
        <v>M</v>
      </c>
      <c r="D51" s="9">
        <v>9.1666666666666667E-3</v>
      </c>
    </row>
    <row r="52" spans="1:4" x14ac:dyDescent="0.25">
      <c r="A52" t="str">
        <f>'Total Scores'!B53</f>
        <v>Dustin Neitch</v>
      </c>
      <c r="B52" t="str">
        <f>'Total Scores'!C53</f>
        <v>Texas DPS</v>
      </c>
      <c r="C52" t="str">
        <f>'Total Scores'!E53</f>
        <v>M</v>
      </c>
      <c r="D52" s="9">
        <v>9.3402777777777772E-3</v>
      </c>
    </row>
    <row r="53" spans="1:4" x14ac:dyDescent="0.25">
      <c r="A53" t="str">
        <f>'Total Scores'!B54</f>
        <v>David Sink</v>
      </c>
      <c r="B53" t="str">
        <f>'Total Scores'!C54</f>
        <v>Roanoke PD</v>
      </c>
      <c r="C53" t="str">
        <f>'Total Scores'!E54</f>
        <v>M</v>
      </c>
      <c r="D53" s="9">
        <v>1.1377314814814814E-2</v>
      </c>
    </row>
    <row r="54" spans="1:4" x14ac:dyDescent="0.25">
      <c r="A54" t="str">
        <f>'Total Scores'!B55</f>
        <v>Michael Artz</v>
      </c>
      <c r="B54" t="str">
        <f>'Total Scores'!C55</f>
        <v>Gulfport PD</v>
      </c>
      <c r="C54" t="str">
        <f>'Total Scores'!E55</f>
        <v>M</v>
      </c>
      <c r="D54" s="9">
        <v>8.2638888888888883E-3</v>
      </c>
    </row>
    <row r="55" spans="1:4" x14ac:dyDescent="0.25">
      <c r="A55" t="str">
        <f>'Total Scores'!B56</f>
        <v>Steven Lamonica</v>
      </c>
      <c r="B55" t="str">
        <f>'Total Scores'!C56</f>
        <v>Gulfport PD</v>
      </c>
      <c r="C55" t="str">
        <f>'Total Scores'!E56</f>
        <v>M</v>
      </c>
      <c r="D55" s="9">
        <v>7.4537037037037037E-3</v>
      </c>
    </row>
    <row r="56" spans="1:4" x14ac:dyDescent="0.25">
      <c r="A56" t="str">
        <f>'Total Scores'!B57</f>
        <v>Kenny Hale</v>
      </c>
      <c r="B56" t="str">
        <f>'Total Scores'!C57</f>
        <v>Roanoke SO</v>
      </c>
      <c r="C56" t="str">
        <f>'Total Scores'!E57</f>
        <v>M</v>
      </c>
      <c r="D56" s="9">
        <v>8.0324074074074082E-3</v>
      </c>
    </row>
    <row r="57" spans="1:4" x14ac:dyDescent="0.25">
      <c r="A57" t="str">
        <f>'Total Scores'!B58</f>
        <v>Chris Penton</v>
      </c>
      <c r="B57" t="str">
        <f>'Total Scores'!C58</f>
        <v>Picayune PD</v>
      </c>
      <c r="C57" t="str">
        <f>'Total Scores'!E58</f>
        <v>M</v>
      </c>
      <c r="D57" s="9">
        <v>1.1157407407407408E-2</v>
      </c>
    </row>
    <row r="58" spans="1:4" x14ac:dyDescent="0.25">
      <c r="A58" t="str">
        <f>'Total Scores'!B59</f>
        <v>Danielle McBryde</v>
      </c>
      <c r="B58" t="str">
        <f>'Total Scores'!C59</f>
        <v>Texas DPS</v>
      </c>
      <c r="C58" t="str">
        <f>'Total Scores'!E59</f>
        <v>F</v>
      </c>
      <c r="D58" s="9">
        <v>9.4097222222222221E-3</v>
      </c>
    </row>
    <row r="59" spans="1:4" x14ac:dyDescent="0.25">
      <c r="A59" t="str">
        <f>'Total Scores'!B60</f>
        <v>Patrick Williams</v>
      </c>
      <c r="B59" t="str">
        <f>'Total Scores'!C60</f>
        <v>Capitol PD</v>
      </c>
      <c r="C59" t="str">
        <f>'Total Scores'!E60</f>
        <v>M</v>
      </c>
      <c r="D59" s="9">
        <v>1.0798611111111111E-2</v>
      </c>
    </row>
    <row r="60" spans="1:4" x14ac:dyDescent="0.25">
      <c r="A60" t="str">
        <f>'Total Scores'!B61</f>
        <v xml:space="preserve">Kelvin James </v>
      </c>
      <c r="B60" t="str">
        <f>'Total Scores'!C61</f>
        <v>Picayune PD</v>
      </c>
      <c r="C60" t="str">
        <f>'Total Scores'!E61</f>
        <v>M</v>
      </c>
      <c r="D60" s="9">
        <v>1.0555555555555556E-2</v>
      </c>
    </row>
    <row r="61" spans="1:4" x14ac:dyDescent="0.25">
      <c r="A61" t="str">
        <f>'Total Scores'!B62</f>
        <v>Kyle Cummings</v>
      </c>
      <c r="B61" t="str">
        <f>'Total Scores'!C62</f>
        <v>MDOC</v>
      </c>
      <c r="C61" t="str">
        <f>'Total Scores'!E62</f>
        <v>M</v>
      </c>
      <c r="D61" s="9">
        <v>6.898148148148148E-3</v>
      </c>
    </row>
    <row r="62" spans="1:4" x14ac:dyDescent="0.25">
      <c r="A62" t="str">
        <f>'Total Scores'!B63</f>
        <v>Conner Lewis</v>
      </c>
      <c r="B62" t="str">
        <f>'Total Scores'!C63</f>
        <v>Southaven PD</v>
      </c>
      <c r="C62" t="str">
        <f>'Total Scores'!E63</f>
        <v>M</v>
      </c>
      <c r="D62" s="9">
        <v>1.1863425925925927E-2</v>
      </c>
    </row>
    <row r="63" spans="1:4" x14ac:dyDescent="0.25">
      <c r="A63" t="str">
        <f>'Total Scores'!B64</f>
        <v>Tim Presley</v>
      </c>
      <c r="B63" t="str">
        <f>'Total Scores'!C64</f>
        <v>Desoto SO</v>
      </c>
      <c r="C63" t="str">
        <f>'Total Scores'!E64</f>
        <v>M</v>
      </c>
      <c r="D63" s="9">
        <v>7.2337962962962963E-3</v>
      </c>
    </row>
    <row r="64" spans="1:4" x14ac:dyDescent="0.25">
      <c r="A64" t="str">
        <f>'Total Scores'!B65</f>
        <v>Joey Wuest</v>
      </c>
      <c r="B64" t="str">
        <f>'Total Scores'!C65</f>
        <v>Gulfport PD</v>
      </c>
      <c r="C64" t="str">
        <f>'Total Scores'!E65</f>
        <v>M</v>
      </c>
      <c r="D64" s="9">
        <v>7.9976851851851858E-3</v>
      </c>
    </row>
    <row r="65" spans="1:4" x14ac:dyDescent="0.25">
      <c r="A65" t="str">
        <f>'Total Scores'!B66</f>
        <v>Katrina Romano</v>
      </c>
      <c r="B65" t="str">
        <f>'Total Scores'!C66</f>
        <v>Roanoke PD</v>
      </c>
      <c r="C65" t="str">
        <f>'Total Scores'!E66</f>
        <v>F</v>
      </c>
      <c r="D65" s="9">
        <v>7.5810185185185182E-3</v>
      </c>
    </row>
    <row r="66" spans="1:4" x14ac:dyDescent="0.25">
      <c r="A66" t="str">
        <f>'Total Scores'!B67</f>
        <v>Logan McDaniel</v>
      </c>
      <c r="B66" t="str">
        <f>'Total Scores'!C67</f>
        <v>MS Wildlife</v>
      </c>
      <c r="C66" t="str">
        <f>'Total Scores'!E67</f>
        <v>F</v>
      </c>
      <c r="D66" s="9">
        <v>1.0752314814814815E-2</v>
      </c>
    </row>
    <row r="67" spans="1:4" x14ac:dyDescent="0.25">
      <c r="A67" t="str">
        <f>'Total Scores'!B68</f>
        <v>Matthew Johnson</v>
      </c>
      <c r="B67" t="str">
        <f>'Total Scores'!C68</f>
        <v>Capitol PD</v>
      </c>
      <c r="C67" t="str">
        <f>'Total Scores'!E68</f>
        <v>M</v>
      </c>
      <c r="D67" s="9">
        <v>8.1250000000000003E-3</v>
      </c>
    </row>
    <row r="68" spans="1:4" x14ac:dyDescent="0.25">
      <c r="A68" t="str">
        <f>'Total Scores'!B69</f>
        <v>Justin Allen</v>
      </c>
      <c r="B68" t="str">
        <f>'Total Scores'!C69</f>
        <v>RCSO</v>
      </c>
      <c r="C68" t="str">
        <f>'Total Scores'!E69</f>
        <v>M</v>
      </c>
      <c r="D68" s="9">
        <v>8.5879629629629622E-3</v>
      </c>
    </row>
    <row r="69" spans="1:4" x14ac:dyDescent="0.25">
      <c r="A69" t="str">
        <f>'Total Scores'!B70</f>
        <v>Prinston Henderson</v>
      </c>
      <c r="B69" t="str">
        <f>'Total Scores'!C70</f>
        <v>Starkville PD</v>
      </c>
      <c r="C69" t="str">
        <f>'Total Scores'!E70</f>
        <v>M</v>
      </c>
      <c r="D69" s="9">
        <v>8.1250000000000003E-3</v>
      </c>
    </row>
    <row r="70" spans="1:4" x14ac:dyDescent="0.25">
      <c r="A70" t="str">
        <f>'Total Scores'!B71</f>
        <v>Padrian Miller</v>
      </c>
      <c r="B70" t="str">
        <f>'Total Scores'!C71</f>
        <v>Capitol PD</v>
      </c>
      <c r="C70" t="str">
        <f>'Total Scores'!E71</f>
        <v>M</v>
      </c>
      <c r="D70" s="9">
        <v>8.4837962962962966E-3</v>
      </c>
    </row>
    <row r="71" spans="1:4" x14ac:dyDescent="0.25">
      <c r="A71" t="str">
        <f>'Total Scores'!B72</f>
        <v>Malik Lucas</v>
      </c>
      <c r="B71" t="str">
        <f>'Total Scores'!C72</f>
        <v>Picayune PD</v>
      </c>
      <c r="C71" t="str">
        <f>'Total Scores'!E72</f>
        <v>M</v>
      </c>
      <c r="D71" s="9">
        <v>1.0856481481481481E-2</v>
      </c>
    </row>
    <row r="72" spans="1:4" x14ac:dyDescent="0.25">
      <c r="A72" t="str">
        <f>'Total Scores'!B73</f>
        <v>Tomie Chase Coleman</v>
      </c>
      <c r="B72" t="str">
        <f>'Total Scores'!C73</f>
        <v>Hornlake PD</v>
      </c>
      <c r="C72" t="str">
        <f>'Total Scores'!E73</f>
        <v>F</v>
      </c>
      <c r="D72" s="9">
        <v>9.4560185185185181E-3</v>
      </c>
    </row>
    <row r="73" spans="1:4" x14ac:dyDescent="0.25">
      <c r="A73" t="str">
        <f>'Total Scores'!B74</f>
        <v>Margaret-Marie Ankele</v>
      </c>
      <c r="B73" t="str">
        <f>'Total Scores'!C74</f>
        <v>Texas DPS</v>
      </c>
      <c r="C73" t="str">
        <f>'Total Scores'!E74</f>
        <v>F</v>
      </c>
      <c r="D73" s="9">
        <v>8.0324074074074082E-3</v>
      </c>
    </row>
    <row r="74" spans="1:4" x14ac:dyDescent="0.25">
      <c r="A74" t="str">
        <f>'Total Scores'!B75</f>
        <v>Hunter Clayton</v>
      </c>
      <c r="B74" t="str">
        <f>'Total Scores'!C75</f>
        <v>Desoto SO</v>
      </c>
      <c r="C74" t="str">
        <f>'Total Scores'!E75</f>
        <v>M</v>
      </c>
      <c r="D74" s="9">
        <v>1.005787037037037E-2</v>
      </c>
    </row>
    <row r="75" spans="1:4" x14ac:dyDescent="0.25">
      <c r="A75" t="str">
        <f>'Total Scores'!B76</f>
        <v>Garrett Duplechain</v>
      </c>
      <c r="B75" t="str">
        <f>'Total Scores'!C76</f>
        <v>Picayune PD</v>
      </c>
      <c r="C75" t="str">
        <f>'Total Scores'!E76</f>
        <v>M</v>
      </c>
      <c r="D75" s="9">
        <v>8.9930555555555562E-3</v>
      </c>
    </row>
    <row r="76" spans="1:4" x14ac:dyDescent="0.25">
      <c r="A76" t="str">
        <f>'Total Scores'!B77</f>
        <v>TJ Picou</v>
      </c>
      <c r="B76" t="str">
        <f>'Total Scores'!C77</f>
        <v>RCSO</v>
      </c>
      <c r="C76" t="str">
        <f>'Total Scores'!E77</f>
        <v>M</v>
      </c>
      <c r="D76" s="9">
        <v>1.0821759259259258E-2</v>
      </c>
    </row>
    <row r="77" spans="1:4" x14ac:dyDescent="0.25">
      <c r="A77" t="str">
        <f>'Total Scores'!B78</f>
        <v>Samuel Zayn</v>
      </c>
      <c r="B77" t="str">
        <f>'Total Scores'!C78</f>
        <v>Starkville PD</v>
      </c>
      <c r="C77" t="str">
        <f>'Total Scores'!E78</f>
        <v>M</v>
      </c>
      <c r="D77" s="9">
        <v>6.1921296296296299E-3</v>
      </c>
    </row>
    <row r="78" spans="1:4" x14ac:dyDescent="0.25">
      <c r="A78" t="str">
        <f>'Total Scores'!B79</f>
        <v>Mackenzie Davis</v>
      </c>
      <c r="B78" t="str">
        <f>'Total Scores'!C79</f>
        <v>Flowood PD</v>
      </c>
      <c r="C78" t="str">
        <f>'Total Scores'!E79</f>
        <v>M</v>
      </c>
      <c r="D78" s="9">
        <v>7.3032407407407404E-3</v>
      </c>
    </row>
    <row r="79" spans="1:4" x14ac:dyDescent="0.25">
      <c r="A79" t="str">
        <f>'Total Scores'!B80</f>
        <v>Marcus Johnson</v>
      </c>
      <c r="B79" t="str">
        <f>'Total Scores'!C80</f>
        <v>Senatobia PD</v>
      </c>
      <c r="C79" t="str">
        <f>'Total Scores'!E80</f>
        <v>M</v>
      </c>
      <c r="D79" s="25">
        <v>7.4074074074074077E-3</v>
      </c>
    </row>
    <row r="80" spans="1:4" x14ac:dyDescent="0.25">
      <c r="A80" t="str">
        <f>'Total Scores'!B81</f>
        <v>Janet Montoya</v>
      </c>
      <c r="B80" t="str">
        <f>'Total Scores'!C81</f>
        <v>Southaven PD</v>
      </c>
      <c r="C80" t="str">
        <f>'Total Scores'!E81</f>
        <v>F</v>
      </c>
      <c r="D80" s="9">
        <v>7.2106481481481483E-3</v>
      </c>
    </row>
    <row r="81" spans="1:4" x14ac:dyDescent="0.25">
      <c r="A81" t="str">
        <f>'Total Scores'!B82</f>
        <v>Michael Humphreys</v>
      </c>
      <c r="B81" t="str">
        <f>'Total Scores'!C82</f>
        <v>Capitol PD</v>
      </c>
      <c r="C81" t="str">
        <f>'Total Scores'!E82</f>
        <v>M</v>
      </c>
      <c r="D81" s="9">
        <v>8.6458333333333335E-3</v>
      </c>
    </row>
    <row r="82" spans="1:4" x14ac:dyDescent="0.25">
      <c r="A82" t="str">
        <f>'Total Scores'!B83</f>
        <v>Houston Avent</v>
      </c>
      <c r="B82" t="str">
        <f>'Total Scores'!C83</f>
        <v>Flowood PD</v>
      </c>
      <c r="C82" t="str">
        <f>'Total Scores'!E83</f>
        <v>M</v>
      </c>
      <c r="D82" s="9">
        <v>9.6412037037037039E-3</v>
      </c>
    </row>
    <row r="83" spans="1:4" x14ac:dyDescent="0.25">
      <c r="A83" t="str">
        <f>'Total Scores'!B84</f>
        <v>Jeremy Hooper</v>
      </c>
      <c r="B83" t="str">
        <f>'Total Scores'!C84</f>
        <v>Senatobia PD</v>
      </c>
      <c r="C83" t="str">
        <f>'Total Scores'!E84</f>
        <v>M</v>
      </c>
      <c r="D83" s="9">
        <v>5.9027777777777776E-3</v>
      </c>
    </row>
    <row r="84" spans="1:4" x14ac:dyDescent="0.25">
      <c r="A84" t="str">
        <f>'Total Scores'!B85</f>
        <v>Ateiri Ortiz</v>
      </c>
      <c r="B84" t="str">
        <f>'Total Scores'!C85</f>
        <v>Oxford PD</v>
      </c>
      <c r="C84" t="str">
        <f>'Total Scores'!E85</f>
        <v>F</v>
      </c>
      <c r="D84" s="9">
        <v>7.8240740740740736E-3</v>
      </c>
    </row>
    <row r="85" spans="1:4" x14ac:dyDescent="0.25">
      <c r="A85" t="str">
        <f>'Total Scores'!B86</f>
        <v>Justin Steelandt</v>
      </c>
      <c r="B85" t="str">
        <f>'Total Scores'!C86</f>
        <v>Senatobia PD</v>
      </c>
      <c r="C85" t="str">
        <f>'Total Scores'!E86</f>
        <v>M</v>
      </c>
      <c r="D85" s="9">
        <v>6.9791666666666665E-3</v>
      </c>
    </row>
    <row r="86" spans="1:4" x14ac:dyDescent="0.25">
      <c r="A86" t="str">
        <f>'Total Scores'!B87</f>
        <v>Dylan Drago</v>
      </c>
      <c r="B86" t="str">
        <f>'Total Scores'!C87</f>
        <v>Brandon PD</v>
      </c>
      <c r="C86" t="str">
        <f>'Total Scores'!E87</f>
        <v>M</v>
      </c>
      <c r="D86" s="9">
        <v>7.4537037037037037E-3</v>
      </c>
    </row>
    <row r="87" spans="1:4" x14ac:dyDescent="0.25">
      <c r="A87" t="str">
        <f>'Total Scores'!B88</f>
        <v>Brandon Cooper</v>
      </c>
      <c r="B87" t="str">
        <f>'Total Scores'!C88</f>
        <v>RCSO</v>
      </c>
      <c r="C87" t="str">
        <f>'Total Scores'!E88</f>
        <v>M</v>
      </c>
      <c r="D87" s="9">
        <v>6.2615740740740739E-3</v>
      </c>
    </row>
    <row r="88" spans="1:4" x14ac:dyDescent="0.25">
      <c r="A88" t="str">
        <f>'Total Scores'!B89</f>
        <v>Tyler Reid</v>
      </c>
      <c r="B88" t="str">
        <f>'Total Scores'!C89</f>
        <v>Gulfport PD</v>
      </c>
      <c r="C88" t="str">
        <f>'Total Scores'!E89</f>
        <v>M</v>
      </c>
      <c r="D88" s="9">
        <v>8.1944444444444452E-3</v>
      </c>
    </row>
    <row r="89" spans="1:4" x14ac:dyDescent="0.25">
      <c r="A89" t="str">
        <f>'Total Scores'!B90</f>
        <v>Lakayla Poindexter</v>
      </c>
      <c r="B89" t="str">
        <f>'Total Scores'!C90</f>
        <v>Southaven PD</v>
      </c>
      <c r="C89" t="str">
        <f>'Total Scores'!E90</f>
        <v>F</v>
      </c>
      <c r="D89" s="9">
        <v>7.0486111111111114E-3</v>
      </c>
    </row>
    <row r="90" spans="1:4" x14ac:dyDescent="0.25">
      <c r="A90" t="str">
        <f>'Total Scores'!B91</f>
        <v>Dalton Avent</v>
      </c>
      <c r="B90" t="str">
        <f>'Total Scores'!C91</f>
        <v>Flowood PD</v>
      </c>
      <c r="C90" t="str">
        <f>'Total Scores'!E91</f>
        <v>M</v>
      </c>
      <c r="D90" s="9">
        <v>6.7708333333333336E-3</v>
      </c>
    </row>
    <row r="91" spans="1:4" x14ac:dyDescent="0.25">
      <c r="A91" t="str">
        <f>'Total Scores'!B92</f>
        <v>Janette Navarro</v>
      </c>
      <c r="B91" t="str">
        <f>'Total Scores'!C92</f>
        <v>Roanoke SO</v>
      </c>
      <c r="C91" t="str">
        <f>'Total Scores'!E92</f>
        <v>F</v>
      </c>
      <c r="D91" s="9">
        <v>6.0879629629629626E-3</v>
      </c>
    </row>
    <row r="92" spans="1:4" x14ac:dyDescent="0.25">
      <c r="A92" t="str">
        <f>'Total Scores'!B93</f>
        <v>Nicholas Pittman</v>
      </c>
      <c r="B92" t="str">
        <f>'Total Scores'!C93</f>
        <v>Flowood PD</v>
      </c>
      <c r="C92" t="str">
        <f>'Total Scores'!E93</f>
        <v>M</v>
      </c>
      <c r="D92" s="9">
        <v>7.7083333333333335E-3</v>
      </c>
    </row>
    <row r="93" spans="1:4" x14ac:dyDescent="0.25">
      <c r="A93" t="str">
        <f>'Total Scores'!B94</f>
        <v>Deon Allen</v>
      </c>
      <c r="B93" t="str">
        <f>'Total Scores'!C94</f>
        <v>RCSO</v>
      </c>
      <c r="C93" t="str">
        <f>'Total Scores'!E94</f>
        <v>M</v>
      </c>
      <c r="D93" s="9">
        <v>5.9027777777777776E-3</v>
      </c>
    </row>
    <row r="94" spans="1:4" x14ac:dyDescent="0.25">
      <c r="A94" t="str">
        <f>'Total Scores'!B95</f>
        <v>Janet Smith</v>
      </c>
      <c r="B94" t="str">
        <f>'Total Scores'!C95</f>
        <v>Roanoke SO</v>
      </c>
      <c r="C94" t="str">
        <f>'Total Scores'!E95</f>
        <v>F</v>
      </c>
      <c r="D94" s="9">
        <v>1.150462962962963E-2</v>
      </c>
    </row>
    <row r="95" spans="1:4" x14ac:dyDescent="0.25">
      <c r="A95" t="str">
        <f>'Total Scores'!B96</f>
        <v>Kristen Arendale</v>
      </c>
      <c r="B95" t="str">
        <f>'Total Scores'!C96</f>
        <v>RCSO</v>
      </c>
      <c r="C95" t="str">
        <f>'Total Scores'!E96</f>
        <v>F</v>
      </c>
      <c r="D95" s="9">
        <v>7.8472222222222224E-3</v>
      </c>
    </row>
    <row r="96" spans="1:4" x14ac:dyDescent="0.25">
      <c r="A96" t="str">
        <f>'Total Scores'!B97</f>
        <v>Angelica Maze</v>
      </c>
      <c r="B96" t="str">
        <f>'Total Scores'!C97</f>
        <v>Senatobia PD</v>
      </c>
      <c r="C96" t="str">
        <f>'Total Scores'!E97</f>
        <v>F</v>
      </c>
      <c r="D96" s="9">
        <v>9.2361111111111116E-3</v>
      </c>
    </row>
    <row r="97" spans="1:4" x14ac:dyDescent="0.25">
      <c r="A97" t="str">
        <f>'Total Scores'!B98</f>
        <v>Hunter Chapman</v>
      </c>
      <c r="B97" t="str">
        <f>'Total Scores'!C98</f>
        <v>RCSO</v>
      </c>
      <c r="C97" t="str">
        <f>'Total Scores'!E98</f>
        <v>M</v>
      </c>
      <c r="D97" s="9">
        <v>1.0868055555555556E-2</v>
      </c>
    </row>
    <row r="98" spans="1:4" x14ac:dyDescent="0.25">
      <c r="A98" t="str">
        <f>'Total Scores'!B99</f>
        <v>Wyniance Wiley</v>
      </c>
      <c r="B98" t="str">
        <f>'Total Scores'!C99</f>
        <v>RCSO</v>
      </c>
      <c r="C98" t="str">
        <f>'Total Scores'!E99</f>
        <v>F</v>
      </c>
      <c r="D98" s="9">
        <v>9.0046296296296298E-3</v>
      </c>
    </row>
    <row r="99" spans="1:4" x14ac:dyDescent="0.25">
      <c r="A99" t="str">
        <f>'Total Scores'!B100</f>
        <v>Alisa Promise</v>
      </c>
      <c r="B99" t="str">
        <f>'Total Scores'!C100</f>
        <v>Flowood PD</v>
      </c>
      <c r="C99" t="str">
        <f>'Total Scores'!E100</f>
        <v>F</v>
      </c>
      <c r="D99" s="9">
        <v>9.6412037037037039E-3</v>
      </c>
    </row>
    <row r="100" spans="1:4" x14ac:dyDescent="0.25">
      <c r="A100" t="str">
        <f>'Total Scores'!B101</f>
        <v>Pierre Stinson</v>
      </c>
      <c r="B100" t="str">
        <f>'Total Scores'!C101</f>
        <v>Senatobia PD</v>
      </c>
      <c r="C100" t="str">
        <f>'Total Scores'!E101</f>
        <v>M</v>
      </c>
      <c r="D100" s="9">
        <v>1.3472222222222222E-2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0"/>
  <sheetViews>
    <sheetView zoomScaleNormal="100" workbookViewId="0">
      <selection sqref="A1:XFD1048576"/>
    </sheetView>
  </sheetViews>
  <sheetFormatPr defaultColWidth="11.5546875" defaultRowHeight="13.2" x14ac:dyDescent="0.25"/>
  <cols>
    <col min="1" max="1" width="17.33203125" bestFit="1" customWidth="1"/>
    <col min="2" max="2" width="21.6640625" bestFit="1" customWidth="1"/>
    <col min="3" max="3" width="7.44140625" bestFit="1" customWidth="1"/>
    <col min="4" max="4" width="22.88671875" style="9" bestFit="1" customWidth="1"/>
    <col min="5" max="5" width="10.109375" customWidth="1"/>
    <col min="6" max="6" width="17.5546875" customWidth="1"/>
    <col min="11" max="11" width="35.44140625" bestFit="1" customWidth="1"/>
  </cols>
  <sheetData>
    <row r="1" spans="1:4" x14ac:dyDescent="0.25">
      <c r="A1" s="8" t="s">
        <v>1</v>
      </c>
      <c r="B1" s="7" t="s">
        <v>2</v>
      </c>
      <c r="C1" s="7" t="s">
        <v>4</v>
      </c>
      <c r="D1" s="10" t="s">
        <v>149</v>
      </c>
    </row>
    <row r="2" spans="1:4" x14ac:dyDescent="0.25">
      <c r="A2" t="str">
        <f>'Total Scores'!B3</f>
        <v>Gavin Turner</v>
      </c>
      <c r="B2" t="str">
        <f>'Total Scores'!C3</f>
        <v>MHP</v>
      </c>
      <c r="C2" t="str">
        <f>'Total Scores'!E3</f>
        <v>M</v>
      </c>
      <c r="D2" s="9">
        <v>1.0003472222222223E-3</v>
      </c>
    </row>
    <row r="3" spans="1:4" x14ac:dyDescent="0.25">
      <c r="A3" t="str">
        <f>'Total Scores'!B4</f>
        <v>Marcus Brown</v>
      </c>
      <c r="B3" t="str">
        <f>'Total Scores'!C4</f>
        <v>MHP</v>
      </c>
      <c r="C3" t="str">
        <f>'Total Scores'!E4</f>
        <v>M</v>
      </c>
      <c r="D3" s="9">
        <v>9.7777777777777772E-4</v>
      </c>
    </row>
    <row r="4" spans="1:4" x14ac:dyDescent="0.25">
      <c r="A4" t="str">
        <f>'Total Scores'!B5</f>
        <v>Michael Townsend</v>
      </c>
      <c r="B4" t="str">
        <f>'Total Scores'!C5</f>
        <v>MHP</v>
      </c>
      <c r="C4" t="str">
        <f>'Total Scores'!E5</f>
        <v>M</v>
      </c>
      <c r="D4" s="9">
        <v>1.2185185185185185E-3</v>
      </c>
    </row>
    <row r="5" spans="1:4" x14ac:dyDescent="0.25">
      <c r="A5" t="str">
        <f>'Total Scores'!B6</f>
        <v>Bradley Starling</v>
      </c>
      <c r="B5" t="str">
        <f>'Total Scores'!C6</f>
        <v>MS Wildlife</v>
      </c>
      <c r="C5" t="str">
        <f>'Total Scores'!E6</f>
        <v>M</v>
      </c>
      <c r="D5" s="9">
        <v>9.6030092592592586E-4</v>
      </c>
    </row>
    <row r="6" spans="1:4" x14ac:dyDescent="0.25">
      <c r="A6" t="str">
        <f>'Total Scores'!B7</f>
        <v>Samuel Bouie</v>
      </c>
      <c r="B6" t="str">
        <f>'Total Scores'!C7</f>
        <v>MHP</v>
      </c>
      <c r="C6" t="str">
        <f>'Total Scores'!E7</f>
        <v>M</v>
      </c>
      <c r="D6" s="9">
        <v>1.0081018518518518E-3</v>
      </c>
    </row>
    <row r="7" spans="1:4" x14ac:dyDescent="0.25">
      <c r="A7" t="str">
        <f>'Total Scores'!B8</f>
        <v>Jeremiah Brown</v>
      </c>
      <c r="B7" t="str">
        <f>'Total Scores'!C8</f>
        <v>Desoto SO</v>
      </c>
      <c r="C7" t="str">
        <f>'Total Scores'!E8</f>
        <v>M</v>
      </c>
      <c r="D7" s="9">
        <v>9.5740740740740736E-4</v>
      </c>
    </row>
    <row r="8" spans="1:4" x14ac:dyDescent="0.25">
      <c r="A8" t="str">
        <f>'Total Scores'!B9</f>
        <v>Braeden Reynolds</v>
      </c>
      <c r="B8" t="str">
        <f>'Total Scores'!C9</f>
        <v>MS Wildlife</v>
      </c>
      <c r="C8" t="str">
        <f>'Total Scores'!E9</f>
        <v>M</v>
      </c>
      <c r="D8" s="9">
        <v>1.0438657407407408E-3</v>
      </c>
    </row>
    <row r="9" spans="1:4" x14ac:dyDescent="0.25">
      <c r="A9" t="str">
        <f>'Total Scores'!B10</f>
        <v>Julian Wells</v>
      </c>
      <c r="B9" t="str">
        <f>'Total Scores'!C10</f>
        <v>MHP</v>
      </c>
      <c r="C9" t="str">
        <f>'Total Scores'!E10</f>
        <v>M</v>
      </c>
      <c r="D9" s="9">
        <v>7.9166666666666676E-4</v>
      </c>
    </row>
    <row r="10" spans="1:4" x14ac:dyDescent="0.25">
      <c r="A10" t="str">
        <f>'Total Scores'!B11</f>
        <v>Payton Marascalco</v>
      </c>
      <c r="B10" t="str">
        <f>'Total Scores'!C11</f>
        <v>MS Wildlife</v>
      </c>
      <c r="C10" t="str">
        <f>'Total Scores'!E11</f>
        <v>M</v>
      </c>
      <c r="D10" s="9">
        <v>1.0001157407407407E-3</v>
      </c>
    </row>
    <row r="11" spans="1:4" x14ac:dyDescent="0.25">
      <c r="A11" t="str">
        <f>'Total Scores'!B12</f>
        <v>James Murphy</v>
      </c>
      <c r="B11" t="str">
        <f>'Total Scores'!C12</f>
        <v>Roanoke SO</v>
      </c>
      <c r="C11" t="str">
        <f>'Total Scores'!E12</f>
        <v>M</v>
      </c>
      <c r="D11" s="9">
        <v>1.2513888888888889E-3</v>
      </c>
    </row>
    <row r="12" spans="1:4" x14ac:dyDescent="0.25">
      <c r="A12" t="str">
        <f>'Total Scores'!B13</f>
        <v>Scott Bisci</v>
      </c>
      <c r="B12" t="str">
        <f>'Total Scores'!C13</f>
        <v>Lopatcong PD</v>
      </c>
      <c r="C12" t="str">
        <f>'Total Scores'!E13</f>
        <v>M</v>
      </c>
      <c r="D12" s="9">
        <v>8.8067129629629639E-4</v>
      </c>
    </row>
    <row r="13" spans="1:4" x14ac:dyDescent="0.25">
      <c r="A13" t="str">
        <f>'Total Scores'!B14</f>
        <v>Jason Wells</v>
      </c>
      <c r="B13" t="str">
        <f>'Total Scores'!C14</f>
        <v>MHP</v>
      </c>
      <c r="C13" t="str">
        <f>'Total Scores'!E14</f>
        <v>M</v>
      </c>
      <c r="D13" s="9">
        <v>2.2594907407407407E-3</v>
      </c>
    </row>
    <row r="14" spans="1:4" x14ac:dyDescent="0.25">
      <c r="A14" t="str">
        <f>'Total Scores'!B15</f>
        <v>Austin Riggs</v>
      </c>
      <c r="B14" t="str">
        <f>'Total Scores'!C15</f>
        <v>MS Wildlife</v>
      </c>
      <c r="C14" t="str">
        <f>'Total Scores'!E15</f>
        <v>M</v>
      </c>
      <c r="D14" s="9">
        <v>9.0277777777777774E-4</v>
      </c>
    </row>
    <row r="15" spans="1:4" x14ac:dyDescent="0.25">
      <c r="A15" t="str">
        <f>'Total Scores'!B16</f>
        <v>Christopher Sorley</v>
      </c>
      <c r="B15" t="str">
        <f>'Total Scores'!C16</f>
        <v>Texas DPS</v>
      </c>
      <c r="C15" t="str">
        <f>'Total Scores'!E16</f>
        <v>M</v>
      </c>
      <c r="D15" s="9">
        <v>9.9652777777777782E-4</v>
      </c>
    </row>
    <row r="16" spans="1:4" x14ac:dyDescent="0.25">
      <c r="A16" t="str">
        <f>'Total Scores'!B17</f>
        <v>Ryne Long</v>
      </c>
      <c r="B16" t="str">
        <f>'Total Scores'!C17</f>
        <v>MS Wildlife</v>
      </c>
      <c r="C16" t="str">
        <f>'Total Scores'!E17</f>
        <v>M</v>
      </c>
      <c r="D16" s="9">
        <v>1.0103009259259258E-3</v>
      </c>
    </row>
    <row r="17" spans="1:4" x14ac:dyDescent="0.25">
      <c r="A17" t="str">
        <f>'Total Scores'!B18</f>
        <v>Ryan Rodriquez</v>
      </c>
      <c r="B17" t="str">
        <f>'Total Scores'!C18</f>
        <v>MHP</v>
      </c>
      <c r="C17" t="str">
        <f>'Total Scores'!E18</f>
        <v>M</v>
      </c>
      <c r="D17" s="9">
        <v>9.8842592592592602E-4</v>
      </c>
    </row>
    <row r="18" spans="1:4" x14ac:dyDescent="0.25">
      <c r="A18" t="str">
        <f>'Total Scores'!B19</f>
        <v>Austin Tallent</v>
      </c>
      <c r="B18" t="str">
        <f>'Total Scores'!C19</f>
        <v>MS Wildlife</v>
      </c>
      <c r="C18" t="str">
        <f>'Total Scores'!E19</f>
        <v>M</v>
      </c>
      <c r="D18" s="9">
        <v>9.0960648148148151E-4</v>
      </c>
    </row>
    <row r="19" spans="1:4" x14ac:dyDescent="0.25">
      <c r="A19" t="str">
        <f>'Total Scores'!B20</f>
        <v>Aaron Spann</v>
      </c>
      <c r="B19" t="str">
        <f>'Total Scores'!C20</f>
        <v>MHP</v>
      </c>
      <c r="C19" t="str">
        <f>'Total Scores'!E20</f>
        <v>M</v>
      </c>
      <c r="D19" s="9">
        <v>1.270601851851852E-3</v>
      </c>
    </row>
    <row r="20" spans="1:4" x14ac:dyDescent="0.25">
      <c r="A20" t="str">
        <f>'Total Scores'!B21</f>
        <v>Jordan Garrett</v>
      </c>
      <c r="B20" t="str">
        <f>'Total Scores'!C21</f>
        <v>LA State Police</v>
      </c>
      <c r="C20" t="str">
        <f>'Total Scores'!E21</f>
        <v>M</v>
      </c>
      <c r="D20" s="9">
        <v>8.9872685185185194E-4</v>
      </c>
    </row>
    <row r="21" spans="1:4" x14ac:dyDescent="0.25">
      <c r="A21" t="str">
        <f>'Total Scores'!B22</f>
        <v>Ben Hamilton</v>
      </c>
      <c r="B21" t="str">
        <f>'Total Scores'!C22</f>
        <v>Oxford PD</v>
      </c>
      <c r="C21" t="str">
        <f>'Total Scores'!E22</f>
        <v>M</v>
      </c>
      <c r="D21" s="9">
        <v>1.0127314814814814E-3</v>
      </c>
    </row>
    <row r="22" spans="1:4" x14ac:dyDescent="0.25">
      <c r="A22" t="str">
        <f>'Total Scores'!B23</f>
        <v>Jakobe Richards</v>
      </c>
      <c r="B22" t="str">
        <f>'Total Scores'!C23</f>
        <v>MS Wildlife</v>
      </c>
      <c r="C22" t="str">
        <f>'Total Scores'!E23</f>
        <v>M</v>
      </c>
      <c r="D22" s="9">
        <v>9.3495370370370368E-4</v>
      </c>
    </row>
    <row r="23" spans="1:4" x14ac:dyDescent="0.25">
      <c r="A23" t="str">
        <f>'Total Scores'!B24</f>
        <v>Scott Moller</v>
      </c>
      <c r="B23" t="str">
        <f>'Total Scores'!C24</f>
        <v>Greenwich</v>
      </c>
      <c r="C23" t="str">
        <f>'Total Scores'!E24</f>
        <v>M</v>
      </c>
      <c r="D23" s="9">
        <v>8.5972222222222222E-4</v>
      </c>
    </row>
    <row r="24" spans="1:4" x14ac:dyDescent="0.25">
      <c r="A24" t="str">
        <f>'Total Scores'!B25</f>
        <v>Colby Miggins</v>
      </c>
      <c r="B24" t="str">
        <f>'Total Scores'!C25</f>
        <v>MS Wildlife</v>
      </c>
      <c r="C24" t="str">
        <f>'Total Scores'!E25</f>
        <v>M</v>
      </c>
      <c r="D24" s="9">
        <v>9.6932870370370369E-4</v>
      </c>
    </row>
    <row r="25" spans="1:4" x14ac:dyDescent="0.25">
      <c r="A25" t="str">
        <f>'Total Scores'!B26</f>
        <v>Trevor Topper</v>
      </c>
      <c r="B25" t="str">
        <f>'Total Scores'!C26</f>
        <v>Texas DPS</v>
      </c>
      <c r="C25" t="str">
        <f>'Total Scores'!E26</f>
        <v>M</v>
      </c>
      <c r="D25" s="9">
        <v>1.0706018518518519E-3</v>
      </c>
    </row>
    <row r="26" spans="1:4" x14ac:dyDescent="0.25">
      <c r="A26" t="str">
        <f>'Total Scores'!B27</f>
        <v>Mike Burkes</v>
      </c>
      <c r="B26" t="str">
        <f>'Total Scores'!C27</f>
        <v>Oxford PD</v>
      </c>
      <c r="C26" t="str">
        <f>'Total Scores'!E27</f>
        <v>M</v>
      </c>
      <c r="D26" s="9">
        <v>8.0370370370370372E-4</v>
      </c>
    </row>
    <row r="27" spans="1:4" x14ac:dyDescent="0.25">
      <c r="A27" t="str">
        <f>'Total Scores'!B28</f>
        <v>Davionce Earnest</v>
      </c>
      <c r="B27" t="str">
        <f>'Total Scores'!C28</f>
        <v>Texas DPS</v>
      </c>
      <c r="C27" t="str">
        <f>'Total Scores'!E28</f>
        <v>M</v>
      </c>
      <c r="D27" s="9">
        <v>7.0949074074074068E-4</v>
      </c>
    </row>
    <row r="28" spans="1:4" x14ac:dyDescent="0.25">
      <c r="A28" t="str">
        <f>'Total Scores'!B29</f>
        <v>Lisa Hanley</v>
      </c>
      <c r="B28" t="str">
        <f>'Total Scores'!C29</f>
        <v>Rhode Is PD</v>
      </c>
      <c r="C28" t="str">
        <f>'Total Scores'!E29</f>
        <v>F</v>
      </c>
      <c r="D28" s="9">
        <v>7.8634259259259261E-4</v>
      </c>
    </row>
    <row r="29" spans="1:4" x14ac:dyDescent="0.25">
      <c r="A29" t="str">
        <f>'Total Scores'!B30</f>
        <v>Caleb Winters</v>
      </c>
      <c r="B29" t="str">
        <f>'Total Scores'!C30</f>
        <v>Hornlake PD</v>
      </c>
      <c r="C29" t="str">
        <f>'Total Scores'!E30</f>
        <v>M</v>
      </c>
      <c r="D29" s="9">
        <v>7.7511574074074071E-4</v>
      </c>
    </row>
    <row r="30" spans="1:4" x14ac:dyDescent="0.25">
      <c r="A30" t="str">
        <f>'Total Scores'!B31</f>
        <v>Kam Herod</v>
      </c>
      <c r="B30" t="str">
        <f>'Total Scores'!C31</f>
        <v>Oxford PD</v>
      </c>
      <c r="C30" t="str">
        <f>'Total Scores'!E31</f>
        <v>M</v>
      </c>
      <c r="D30" s="9">
        <v>7.5555555555555554E-4</v>
      </c>
    </row>
    <row r="31" spans="1:4" x14ac:dyDescent="0.25">
      <c r="A31" t="str">
        <f>'Total Scores'!B32</f>
        <v>Chris Cousin</v>
      </c>
      <c r="B31" t="str">
        <f>'Total Scores'!C32</f>
        <v>RCSO</v>
      </c>
      <c r="C31" t="str">
        <f>'Total Scores'!E32</f>
        <v>M</v>
      </c>
      <c r="D31" s="9">
        <v>7.390046296296296E-4</v>
      </c>
    </row>
    <row r="32" spans="1:4" x14ac:dyDescent="0.25">
      <c r="A32" t="str">
        <f>'Total Scores'!B33</f>
        <v>Justin Jarvis</v>
      </c>
      <c r="B32" t="str">
        <f>'Total Scores'!C33</f>
        <v>Starkville PD</v>
      </c>
      <c r="C32" t="str">
        <f>'Total Scores'!E33</f>
        <v>M</v>
      </c>
      <c r="D32" s="9">
        <v>9.0567129629629635E-4</v>
      </c>
    </row>
    <row r="33" spans="1:4" x14ac:dyDescent="0.25">
      <c r="A33" t="str">
        <f>'Total Scores'!B34</f>
        <v>Hunter Brown</v>
      </c>
      <c r="B33" t="str">
        <f>'Total Scores'!C34</f>
        <v>Starkville PD</v>
      </c>
      <c r="C33" t="str">
        <f>'Total Scores'!E34</f>
        <v>M</v>
      </c>
      <c r="D33" s="9">
        <v>8.3182870370370377E-4</v>
      </c>
    </row>
    <row r="34" spans="1:4" x14ac:dyDescent="0.25">
      <c r="A34" t="str">
        <f>'Total Scores'!B35</f>
        <v>Jordan Sims</v>
      </c>
      <c r="B34" t="str">
        <f>'Total Scores'!C35</f>
        <v>Desoto SO</v>
      </c>
      <c r="C34" t="str">
        <f>'Total Scores'!E35</f>
        <v>M</v>
      </c>
      <c r="D34" s="9">
        <v>7.6967592592592593E-4</v>
      </c>
    </row>
    <row r="35" spans="1:4" x14ac:dyDescent="0.25">
      <c r="A35" t="str">
        <f>'Total Scores'!B36</f>
        <v>Dani Basye</v>
      </c>
      <c r="B35" t="str">
        <f>'Total Scores'!C36</f>
        <v>Texas DPS</v>
      </c>
      <c r="C35" t="str">
        <f>'Total Scores'!E36</f>
        <v>F</v>
      </c>
      <c r="D35" s="9">
        <v>6.7847222222222224E-4</v>
      </c>
    </row>
    <row r="36" spans="1:4" x14ac:dyDescent="0.25">
      <c r="A36" t="str">
        <f>'Total Scores'!B37</f>
        <v>Garrett Miles</v>
      </c>
      <c r="B36" t="str">
        <f>'Total Scores'!C37</f>
        <v>Starkville PD</v>
      </c>
      <c r="C36" t="str">
        <f>'Total Scores'!E37</f>
        <v>M</v>
      </c>
      <c r="D36" s="9">
        <v>8.6585648148148156E-4</v>
      </c>
    </row>
    <row r="37" spans="1:4" x14ac:dyDescent="0.25">
      <c r="A37" t="str">
        <f>'Total Scores'!B38</f>
        <v>Trevor Blocker</v>
      </c>
      <c r="B37" t="str">
        <f>'Total Scores'!C38</f>
        <v>Desoto SO</v>
      </c>
      <c r="C37" t="str">
        <f>'Total Scores'!E38</f>
        <v>M</v>
      </c>
      <c r="D37" s="9">
        <v>7.8090277777777771E-4</v>
      </c>
    </row>
    <row r="38" spans="1:4" x14ac:dyDescent="0.25">
      <c r="A38" t="str">
        <f>'Total Scores'!B39</f>
        <v>Ruth Hernandez</v>
      </c>
      <c r="B38" t="str">
        <f>'Total Scores'!C39</f>
        <v>Rhode Is PD</v>
      </c>
      <c r="C38" t="str">
        <f>'Total Scores'!E39</f>
        <v>F</v>
      </c>
      <c r="D38" s="9">
        <v>7.5162037037037038E-4</v>
      </c>
    </row>
    <row r="39" spans="1:4" x14ac:dyDescent="0.25">
      <c r="A39" t="str">
        <f>'Total Scores'!B40</f>
        <v>Tyler Davis</v>
      </c>
      <c r="B39" t="str">
        <f>'Total Scores'!C40</f>
        <v>Starkville PD</v>
      </c>
      <c r="C39" t="str">
        <f>'Total Scores'!E40</f>
        <v>M</v>
      </c>
      <c r="D39" s="9">
        <v>1.038773148148148E-3</v>
      </c>
    </row>
    <row r="40" spans="1:4" x14ac:dyDescent="0.25">
      <c r="A40" t="str">
        <f>'Total Scores'!B41</f>
        <v>Denas Brown</v>
      </c>
      <c r="B40" t="str">
        <f>'Total Scores'!C41</f>
        <v>Roanoke SO</v>
      </c>
      <c r="C40" t="str">
        <f>'Total Scores'!E41</f>
        <v>M</v>
      </c>
      <c r="D40" s="9">
        <v>9.1435185185185185E-4</v>
      </c>
    </row>
    <row r="41" spans="1:4" x14ac:dyDescent="0.25">
      <c r="A41" t="str">
        <f>'Total Scores'!B42</f>
        <v>Shane Irwin</v>
      </c>
      <c r="B41" t="str">
        <f>'Total Scores'!C42</f>
        <v>Roanoke PD</v>
      </c>
      <c r="C41" t="str">
        <f>'Total Scores'!E42</f>
        <v>M</v>
      </c>
      <c r="D41" s="9">
        <v>1.0879629629629629E-3</v>
      </c>
    </row>
    <row r="42" spans="1:4" x14ac:dyDescent="0.25">
      <c r="A42" t="str">
        <f>'Total Scores'!B43</f>
        <v>Christopher Anders</v>
      </c>
      <c r="B42" t="str">
        <f>'Total Scores'!C43</f>
        <v>Desoto SO</v>
      </c>
      <c r="C42" t="str">
        <f>'Total Scores'!E43</f>
        <v>M</v>
      </c>
      <c r="D42" s="9">
        <v>8.2141203703703705E-4</v>
      </c>
    </row>
    <row r="43" spans="1:4" x14ac:dyDescent="0.25">
      <c r="A43" t="str">
        <f>'Total Scores'!B44</f>
        <v>Dylan Hudson</v>
      </c>
      <c r="B43" t="str">
        <f>'Total Scores'!C44</f>
        <v>Oxford PD</v>
      </c>
      <c r="C43" t="str">
        <f>'Total Scores'!E44</f>
        <v>M</v>
      </c>
      <c r="D43" s="9">
        <v>9.2708333333333325E-4</v>
      </c>
    </row>
    <row r="44" spans="1:4" x14ac:dyDescent="0.25">
      <c r="A44" t="str">
        <f>'Total Scores'!B45</f>
        <v>Antonio Izaguirre</v>
      </c>
      <c r="B44" t="str">
        <f>'Total Scores'!C45</f>
        <v>Hornlake PD</v>
      </c>
      <c r="C44" t="str">
        <f>'Total Scores'!E45</f>
        <v>M</v>
      </c>
      <c r="D44" s="9">
        <v>1.0843750000000001E-3</v>
      </c>
    </row>
    <row r="45" spans="1:4" x14ac:dyDescent="0.25">
      <c r="A45" t="str">
        <f>'Total Scores'!B46</f>
        <v>Nathanael White</v>
      </c>
      <c r="B45" t="str">
        <f>'Total Scores'!C46</f>
        <v>Gulfport PD</v>
      </c>
      <c r="C45" t="str">
        <f>'Total Scores'!E46</f>
        <v>M</v>
      </c>
      <c r="D45" s="9">
        <v>8.4814814814814811E-4</v>
      </c>
    </row>
    <row r="46" spans="1:4" x14ac:dyDescent="0.25">
      <c r="A46" t="str">
        <f>'Total Scores'!B47</f>
        <v>Amy May</v>
      </c>
      <c r="B46" t="str">
        <f>'Total Scores'!C47</f>
        <v>MS Wildlife</v>
      </c>
      <c r="C46" t="str">
        <f>'Total Scores'!E47</f>
        <v>F</v>
      </c>
      <c r="D46" s="9">
        <v>9.0416666666666673E-4</v>
      </c>
    </row>
    <row r="47" spans="1:4" x14ac:dyDescent="0.25">
      <c r="A47" t="str">
        <f>'Total Scores'!B48</f>
        <v>Joshua Delieto</v>
      </c>
      <c r="B47" t="str">
        <f>'Total Scores'!C48</f>
        <v>Roanoke PD</v>
      </c>
      <c r="C47" t="str">
        <f>'Total Scores'!E48</f>
        <v>M</v>
      </c>
      <c r="D47" s="9">
        <v>8.6087962962962962E-4</v>
      </c>
    </row>
    <row r="48" spans="1:4" x14ac:dyDescent="0.25">
      <c r="A48" t="str">
        <f>'Total Scores'!B49</f>
        <v>Melanie Moreno</v>
      </c>
      <c r="B48" t="str">
        <f>'Total Scores'!C49</f>
        <v>Texas DPS</v>
      </c>
      <c r="C48" t="str">
        <f>'Total Scores'!E49</f>
        <v>F</v>
      </c>
      <c r="D48" s="9">
        <v>8.4305555555555555E-4</v>
      </c>
    </row>
    <row r="49" spans="1:4" x14ac:dyDescent="0.25">
      <c r="A49" t="str">
        <f>'Total Scores'!B50</f>
        <v>Brian Fitzgerald</v>
      </c>
      <c r="B49" t="str">
        <f>'Total Scores'!C50</f>
        <v>RCSO</v>
      </c>
      <c r="C49" t="str">
        <f>'Total Scores'!E50</f>
        <v>M</v>
      </c>
      <c r="D49" s="9">
        <v>9.364583333333333E-4</v>
      </c>
    </row>
    <row r="50" spans="1:4" x14ac:dyDescent="0.25">
      <c r="A50" t="str">
        <f>'Total Scores'!B51</f>
        <v>Willson Stewart</v>
      </c>
      <c r="B50" t="str">
        <f>'Total Scores'!C51</f>
        <v>RCSO</v>
      </c>
      <c r="C50" t="str">
        <f>'Total Scores'!E51</f>
        <v>M</v>
      </c>
      <c r="D50" s="9">
        <v>9.7951388888888893E-4</v>
      </c>
    </row>
    <row r="51" spans="1:4" x14ac:dyDescent="0.25">
      <c r="A51" t="str">
        <f>'Total Scores'!B52</f>
        <v>Charlie Goodwin</v>
      </c>
      <c r="B51" t="str">
        <f>'Total Scores'!C52</f>
        <v>Capitol PD</v>
      </c>
      <c r="C51" t="str">
        <f>'Total Scores'!E52</f>
        <v>M</v>
      </c>
      <c r="D51" s="9">
        <v>1.0528935185185185E-3</v>
      </c>
    </row>
    <row r="52" spans="1:4" x14ac:dyDescent="0.25">
      <c r="A52" t="str">
        <f>'Total Scores'!B53</f>
        <v>Dustin Neitch</v>
      </c>
      <c r="B52" t="str">
        <f>'Total Scores'!C53</f>
        <v>Texas DPS</v>
      </c>
      <c r="C52" t="str">
        <f>'Total Scores'!E53</f>
        <v>M</v>
      </c>
      <c r="D52" s="9">
        <v>9.1759259259259257E-4</v>
      </c>
    </row>
    <row r="53" spans="1:4" x14ac:dyDescent="0.25">
      <c r="A53" t="str">
        <f>'Total Scores'!B54</f>
        <v>David Sink</v>
      </c>
      <c r="B53" t="str">
        <f>'Total Scores'!C54</f>
        <v>Roanoke PD</v>
      </c>
      <c r="C53" t="str">
        <f>'Total Scores'!E54</f>
        <v>M</v>
      </c>
      <c r="D53" s="9">
        <v>8.9189814814814817E-4</v>
      </c>
    </row>
    <row r="54" spans="1:4" x14ac:dyDescent="0.25">
      <c r="A54" t="str">
        <f>'Total Scores'!B55</f>
        <v>Michael Artz</v>
      </c>
      <c r="B54" t="str">
        <f>'Total Scores'!C55</f>
        <v>Gulfport PD</v>
      </c>
      <c r="C54" t="str">
        <f>'Total Scores'!E55</f>
        <v>M</v>
      </c>
      <c r="D54" s="9">
        <v>9.020833333333333E-4</v>
      </c>
    </row>
    <row r="55" spans="1:4" x14ac:dyDescent="0.25">
      <c r="A55" t="str">
        <f>'Total Scores'!B56</f>
        <v>Steven Lamonica</v>
      </c>
      <c r="B55" t="str">
        <f>'Total Scores'!C56</f>
        <v>Gulfport PD</v>
      </c>
      <c r="C55" t="str">
        <f>'Total Scores'!E56</f>
        <v>M</v>
      </c>
      <c r="D55" s="9">
        <v>8.3587962962962967E-4</v>
      </c>
    </row>
    <row r="56" spans="1:4" x14ac:dyDescent="0.25">
      <c r="A56" t="str">
        <f>'Total Scores'!B57</f>
        <v>Kenny Hale</v>
      </c>
      <c r="B56" t="str">
        <f>'Total Scores'!C57</f>
        <v>Roanoke SO</v>
      </c>
      <c r="C56" t="str">
        <f>'Total Scores'!E57</f>
        <v>M</v>
      </c>
      <c r="D56" s="9">
        <v>9.5706018518518514E-4</v>
      </c>
    </row>
    <row r="57" spans="1:4" x14ac:dyDescent="0.25">
      <c r="A57" t="str">
        <f>'Total Scores'!B58</f>
        <v>Chris Penton</v>
      </c>
      <c r="B57" t="str">
        <f>'Total Scores'!C58</f>
        <v>Picayune PD</v>
      </c>
      <c r="C57" t="str">
        <f>'Total Scores'!E58</f>
        <v>M</v>
      </c>
      <c r="D57" s="9">
        <v>9.8993055555555553E-4</v>
      </c>
    </row>
    <row r="58" spans="1:4" x14ac:dyDescent="0.25">
      <c r="A58" t="str">
        <f>'Total Scores'!B59</f>
        <v>Danielle McBryde</v>
      </c>
      <c r="B58" t="str">
        <f>'Total Scores'!C59</f>
        <v>Texas DPS</v>
      </c>
      <c r="C58" t="str">
        <f>'Total Scores'!E59</f>
        <v>F</v>
      </c>
      <c r="D58" s="9">
        <v>1.3458333333333334E-3</v>
      </c>
    </row>
    <row r="59" spans="1:4" x14ac:dyDescent="0.25">
      <c r="A59" t="str">
        <f>'Total Scores'!B60</f>
        <v>Patrick Williams</v>
      </c>
      <c r="B59" t="str">
        <f>'Total Scores'!C60</f>
        <v>Capitol PD</v>
      </c>
      <c r="C59" t="str">
        <f>'Total Scores'!E60</f>
        <v>M</v>
      </c>
      <c r="D59" s="9">
        <v>1.1614583333333334E-3</v>
      </c>
    </row>
    <row r="60" spans="1:4" x14ac:dyDescent="0.25">
      <c r="A60" t="str">
        <f>'Total Scores'!B61</f>
        <v xml:space="preserve">Kelvin James </v>
      </c>
      <c r="B60" t="str">
        <f>'Total Scores'!C61</f>
        <v>Picayune PD</v>
      </c>
      <c r="C60" t="str">
        <f>'Total Scores'!E61</f>
        <v>M</v>
      </c>
      <c r="D60" s="9">
        <v>1.0883101851851852E-3</v>
      </c>
    </row>
    <row r="61" spans="1:4" x14ac:dyDescent="0.25">
      <c r="A61" t="str">
        <f>'Total Scores'!B62</f>
        <v>Kyle Cummings</v>
      </c>
      <c r="B61" t="str">
        <f>'Total Scores'!C62</f>
        <v>MDOC</v>
      </c>
      <c r="C61" t="str">
        <f>'Total Scores'!E62</f>
        <v>M</v>
      </c>
      <c r="D61" s="9">
        <v>9.3634259259259267E-4</v>
      </c>
    </row>
    <row r="62" spans="1:4" x14ac:dyDescent="0.25">
      <c r="A62" t="str">
        <f>'Total Scores'!B63</f>
        <v>Conner Lewis</v>
      </c>
      <c r="B62" t="str">
        <f>'Total Scores'!C63</f>
        <v>Southaven PD</v>
      </c>
      <c r="C62" t="str">
        <f>'Total Scores'!E63</f>
        <v>M</v>
      </c>
      <c r="D62" s="9">
        <v>1.4174768518518518E-3</v>
      </c>
    </row>
    <row r="63" spans="1:4" x14ac:dyDescent="0.25">
      <c r="A63" t="str">
        <f>'Total Scores'!B64</f>
        <v>Tim Presley</v>
      </c>
      <c r="B63" t="str">
        <f>'Total Scores'!C64</f>
        <v>Desoto SO</v>
      </c>
      <c r="C63" t="str">
        <f>'Total Scores'!E64</f>
        <v>M</v>
      </c>
      <c r="D63" s="9">
        <v>9.9965277777777791E-4</v>
      </c>
    </row>
    <row r="64" spans="1:4" x14ac:dyDescent="0.25">
      <c r="A64" t="str">
        <f>'Total Scores'!B65</f>
        <v>Joey Wuest</v>
      </c>
      <c r="B64" t="str">
        <f>'Total Scores'!C65</f>
        <v>Gulfport PD</v>
      </c>
      <c r="C64" t="str">
        <f>'Total Scores'!E65</f>
        <v>M</v>
      </c>
      <c r="D64" s="9">
        <v>1.0984953703703703E-3</v>
      </c>
    </row>
    <row r="65" spans="1:4" x14ac:dyDescent="0.25">
      <c r="A65" t="str">
        <f>'Total Scores'!B66</f>
        <v>Katrina Romano</v>
      </c>
      <c r="B65" t="str">
        <f>'Total Scores'!C66</f>
        <v>Roanoke PD</v>
      </c>
      <c r="C65" t="str">
        <f>'Total Scores'!E66</f>
        <v>F</v>
      </c>
      <c r="D65" s="9">
        <v>8.734953703703704E-4</v>
      </c>
    </row>
    <row r="66" spans="1:4" x14ac:dyDescent="0.25">
      <c r="A66" t="str">
        <f>'Total Scores'!B67</f>
        <v>Logan McDaniel</v>
      </c>
      <c r="B66" t="str">
        <f>'Total Scores'!C67</f>
        <v>MS Wildlife</v>
      </c>
      <c r="C66" t="str">
        <f>'Total Scores'!E67</f>
        <v>F</v>
      </c>
      <c r="D66" s="9">
        <v>1.1378472222222222E-3</v>
      </c>
    </row>
    <row r="67" spans="1:4" x14ac:dyDescent="0.25">
      <c r="A67" t="str">
        <f>'Total Scores'!B68</f>
        <v>Matthew Johnson</v>
      </c>
      <c r="B67" t="str">
        <f>'Total Scores'!C68</f>
        <v>Capitol PD</v>
      </c>
      <c r="C67" t="str">
        <f>'Total Scores'!E68</f>
        <v>M</v>
      </c>
      <c r="D67" s="9">
        <v>9.7719907407407412E-4</v>
      </c>
    </row>
    <row r="68" spans="1:4" x14ac:dyDescent="0.25">
      <c r="A68" t="str">
        <f>'Total Scores'!B69</f>
        <v>Justin Allen</v>
      </c>
      <c r="B68" t="str">
        <f>'Total Scores'!C69</f>
        <v>RCSO</v>
      </c>
      <c r="C68" t="str">
        <f>'Total Scores'!E69</f>
        <v>M</v>
      </c>
      <c r="D68" s="9">
        <v>1.012037037037037E-3</v>
      </c>
    </row>
    <row r="69" spans="1:4" x14ac:dyDescent="0.25">
      <c r="A69" t="str">
        <f>'Total Scores'!B70</f>
        <v>Prinston Henderson</v>
      </c>
      <c r="B69" t="str">
        <f>'Total Scores'!C70</f>
        <v>Starkville PD</v>
      </c>
      <c r="C69" t="str">
        <f>'Total Scores'!E70</f>
        <v>M</v>
      </c>
      <c r="D69" s="9">
        <v>8.5289351851851845E-4</v>
      </c>
    </row>
    <row r="70" spans="1:4" x14ac:dyDescent="0.25">
      <c r="A70" t="str">
        <f>'Total Scores'!B71</f>
        <v>Padrian Miller</v>
      </c>
      <c r="B70" t="str">
        <f>'Total Scores'!C71</f>
        <v>Capitol PD</v>
      </c>
      <c r="C70" t="str">
        <f>'Total Scores'!E71</f>
        <v>M</v>
      </c>
      <c r="D70" s="9">
        <v>8.0011574074074067E-4</v>
      </c>
    </row>
    <row r="71" spans="1:4" x14ac:dyDescent="0.25">
      <c r="A71" t="str">
        <f>'Total Scores'!B72</f>
        <v>Malik Lucas</v>
      </c>
      <c r="B71" t="str">
        <f>'Total Scores'!C72</f>
        <v>Picayune PD</v>
      </c>
      <c r="C71" t="str">
        <f>'Total Scores'!E72</f>
        <v>M</v>
      </c>
      <c r="D71" s="9">
        <v>1.4510416666666667E-3</v>
      </c>
    </row>
    <row r="72" spans="1:4" x14ac:dyDescent="0.25">
      <c r="A72" t="str">
        <f>'Total Scores'!B73</f>
        <v>Tomie Chase Coleman</v>
      </c>
      <c r="B72" t="str">
        <f>'Total Scores'!C73</f>
        <v>Hornlake PD</v>
      </c>
      <c r="C72" t="str">
        <f>'Total Scores'!E73</f>
        <v>F</v>
      </c>
      <c r="D72" s="9">
        <v>1.6608796296296296E-3</v>
      </c>
    </row>
    <row r="73" spans="1:4" x14ac:dyDescent="0.25">
      <c r="A73" t="str">
        <f>'Total Scores'!B74</f>
        <v>Margaret-Marie Ankele</v>
      </c>
      <c r="B73" t="str">
        <f>'Total Scores'!C74</f>
        <v>Texas DPS</v>
      </c>
      <c r="C73" t="str">
        <f>'Total Scores'!E74</f>
        <v>F</v>
      </c>
      <c r="D73" s="9">
        <v>9.1180555555555557E-4</v>
      </c>
    </row>
    <row r="74" spans="1:4" x14ac:dyDescent="0.25">
      <c r="A74" t="str">
        <f>'Total Scores'!B75</f>
        <v>Hunter Clayton</v>
      </c>
      <c r="B74" t="str">
        <f>'Total Scores'!C75</f>
        <v>Desoto SO</v>
      </c>
      <c r="C74" t="str">
        <f>'Total Scores'!E75</f>
        <v>M</v>
      </c>
      <c r="D74" s="9">
        <v>1.1834490740740742E-3</v>
      </c>
    </row>
    <row r="75" spans="1:4" x14ac:dyDescent="0.25">
      <c r="A75" t="str">
        <f>'Total Scores'!B76</f>
        <v>Garrett Duplechain</v>
      </c>
      <c r="B75" t="str">
        <f>'Total Scores'!C76</f>
        <v>Picayune PD</v>
      </c>
      <c r="C75" t="str">
        <f>'Total Scores'!E76</f>
        <v>M</v>
      </c>
      <c r="D75" s="9">
        <v>9.0682870370370364E-4</v>
      </c>
    </row>
    <row r="76" spans="1:4" x14ac:dyDescent="0.25">
      <c r="A76" t="str">
        <f>'Total Scores'!B77</f>
        <v>TJ Picou</v>
      </c>
      <c r="B76" t="str">
        <f>'Total Scores'!C77</f>
        <v>RCSO</v>
      </c>
      <c r="C76" t="str">
        <f>'Total Scores'!E77</f>
        <v>M</v>
      </c>
      <c r="D76" s="9">
        <v>1.1562500000000002E-3</v>
      </c>
    </row>
    <row r="77" spans="1:4" x14ac:dyDescent="0.25">
      <c r="A77" t="str">
        <f>'Total Scores'!B78</f>
        <v>Samuel Zayn</v>
      </c>
      <c r="B77" t="str">
        <f>'Total Scores'!C78</f>
        <v>Starkville PD</v>
      </c>
      <c r="C77" t="str">
        <f>'Total Scores'!E78</f>
        <v>M</v>
      </c>
      <c r="D77" s="9">
        <v>8.5439814814814807E-4</v>
      </c>
    </row>
    <row r="78" spans="1:4" x14ac:dyDescent="0.25">
      <c r="A78" t="str">
        <f>'Total Scores'!B79</f>
        <v>Mackenzie Davis</v>
      </c>
      <c r="B78" t="str">
        <f>'Total Scores'!C79</f>
        <v>Flowood PD</v>
      </c>
      <c r="C78" t="str">
        <f>'Total Scores'!E79</f>
        <v>M</v>
      </c>
      <c r="D78" s="9">
        <v>7.7256944444444443E-4</v>
      </c>
    </row>
    <row r="79" spans="1:4" x14ac:dyDescent="0.25">
      <c r="A79" t="str">
        <f>'Total Scores'!B80</f>
        <v>Marcus Johnson</v>
      </c>
      <c r="B79" t="str">
        <f>'Total Scores'!C80</f>
        <v>Senatobia PD</v>
      </c>
      <c r="C79" t="str">
        <f>'Total Scores'!E80</f>
        <v>M</v>
      </c>
      <c r="D79" s="9">
        <v>9.849537037037036E-4</v>
      </c>
    </row>
    <row r="80" spans="1:4" x14ac:dyDescent="0.25">
      <c r="A80" t="str">
        <f>'Total Scores'!B81</f>
        <v>Janet Montoya</v>
      </c>
      <c r="B80" t="str">
        <f>'Total Scores'!C81</f>
        <v>Southaven PD</v>
      </c>
      <c r="C80" t="str">
        <f>'Total Scores'!E81</f>
        <v>F</v>
      </c>
      <c r="D80" s="9">
        <v>8.4999999999999995E-4</v>
      </c>
    </row>
    <row r="81" spans="1:4" x14ac:dyDescent="0.25">
      <c r="A81" t="str">
        <f>'Total Scores'!B82</f>
        <v>Michael Humphreys</v>
      </c>
      <c r="B81" t="str">
        <f>'Total Scores'!C82</f>
        <v>Capitol PD</v>
      </c>
      <c r="C81" t="str">
        <f>'Total Scores'!E82</f>
        <v>M</v>
      </c>
      <c r="D81" s="9">
        <v>1.1310185185185184E-3</v>
      </c>
    </row>
    <row r="82" spans="1:4" x14ac:dyDescent="0.25">
      <c r="A82" t="str">
        <f>'Total Scores'!B83</f>
        <v>Houston Avent</v>
      </c>
      <c r="B82" t="str">
        <f>'Total Scores'!C83</f>
        <v>Flowood PD</v>
      </c>
      <c r="C82" t="str">
        <f>'Total Scores'!E83</f>
        <v>M</v>
      </c>
      <c r="D82" s="9">
        <v>9.9606481481481486E-4</v>
      </c>
    </row>
    <row r="83" spans="1:4" x14ac:dyDescent="0.25">
      <c r="A83" t="str">
        <f>'Total Scores'!B84</f>
        <v>Jeremy Hooper</v>
      </c>
      <c r="B83" t="str">
        <f>'Total Scores'!C84</f>
        <v>Senatobia PD</v>
      </c>
      <c r="C83" t="str">
        <f>'Total Scores'!E84</f>
        <v>M</v>
      </c>
      <c r="D83" s="9">
        <v>8.2719907407407406E-4</v>
      </c>
    </row>
    <row r="84" spans="1:4" x14ac:dyDescent="0.25">
      <c r="A84" t="str">
        <f>'Total Scores'!B85</f>
        <v>Ateiri Ortiz</v>
      </c>
      <c r="B84" t="str">
        <f>'Total Scores'!C85</f>
        <v>Oxford PD</v>
      </c>
      <c r="C84" t="str">
        <f>'Total Scores'!E85</f>
        <v>F</v>
      </c>
      <c r="D84" s="9">
        <v>1.0256944444444445E-3</v>
      </c>
    </row>
    <row r="85" spans="1:4" x14ac:dyDescent="0.25">
      <c r="A85" t="str">
        <f>'Total Scores'!B86</f>
        <v>Justin Steelandt</v>
      </c>
      <c r="B85" t="str">
        <f>'Total Scores'!C86</f>
        <v>Senatobia PD</v>
      </c>
      <c r="C85" t="str">
        <f>'Total Scores'!E86</f>
        <v>M</v>
      </c>
      <c r="D85" s="9">
        <v>9.5127314814814814E-4</v>
      </c>
    </row>
    <row r="86" spans="1:4" x14ac:dyDescent="0.25">
      <c r="A86" t="str">
        <f>'Total Scores'!B87</f>
        <v>Dylan Drago</v>
      </c>
      <c r="B86" t="str">
        <f>'Total Scores'!C87</f>
        <v>Brandon PD</v>
      </c>
      <c r="C86" t="str">
        <f>'Total Scores'!E87</f>
        <v>M</v>
      </c>
      <c r="D86" s="9">
        <v>8.3518518518518512E-4</v>
      </c>
    </row>
    <row r="87" spans="1:4" x14ac:dyDescent="0.25">
      <c r="A87" t="str">
        <f>'Total Scores'!B88</f>
        <v>Brandon Cooper</v>
      </c>
      <c r="B87" t="str">
        <f>'Total Scores'!C88</f>
        <v>RCSO</v>
      </c>
      <c r="C87" t="str">
        <f>'Total Scores'!E88</f>
        <v>M</v>
      </c>
      <c r="D87" s="9">
        <v>8.5601851851851865E-4</v>
      </c>
    </row>
    <row r="88" spans="1:4" x14ac:dyDescent="0.25">
      <c r="A88" t="str">
        <f>'Total Scores'!B89</f>
        <v>Tyler Reid</v>
      </c>
      <c r="B88" t="str">
        <f>'Total Scores'!C89</f>
        <v>Gulfport PD</v>
      </c>
      <c r="C88" t="str">
        <f>'Total Scores'!E89</f>
        <v>M</v>
      </c>
      <c r="D88" s="9">
        <v>1.1049768518518518E-3</v>
      </c>
    </row>
    <row r="89" spans="1:4" x14ac:dyDescent="0.25">
      <c r="A89" t="str">
        <f>'Total Scores'!B90</f>
        <v>Lakayla Poindexter</v>
      </c>
      <c r="B89" t="str">
        <f>'Total Scores'!C90</f>
        <v>Southaven PD</v>
      </c>
      <c r="C89" t="str">
        <f>'Total Scores'!E90</f>
        <v>F</v>
      </c>
      <c r="D89" s="9">
        <v>8.7743055555555556E-4</v>
      </c>
    </row>
    <row r="90" spans="1:4" x14ac:dyDescent="0.25">
      <c r="A90" t="str">
        <f>'Total Scores'!B91</f>
        <v>Dalton Avent</v>
      </c>
      <c r="B90" t="str">
        <f>'Total Scores'!C91</f>
        <v>Flowood PD</v>
      </c>
      <c r="C90" t="str">
        <f>'Total Scores'!E91</f>
        <v>M</v>
      </c>
      <c r="D90" s="9">
        <v>7.8356481481481484E-4</v>
      </c>
    </row>
    <row r="91" spans="1:4" x14ac:dyDescent="0.25">
      <c r="A91" t="str">
        <f>'Total Scores'!B92</f>
        <v>Janette Navarro</v>
      </c>
      <c r="B91" t="str">
        <f>'Total Scores'!C92</f>
        <v>Roanoke SO</v>
      </c>
      <c r="C91" t="str">
        <f>'Total Scores'!E92</f>
        <v>F</v>
      </c>
      <c r="D91" s="9">
        <v>7.9826388888888883E-4</v>
      </c>
    </row>
    <row r="92" spans="1:4" x14ac:dyDescent="0.25">
      <c r="A92" t="str">
        <f>'Total Scores'!B93</f>
        <v>Nicholas Pittman</v>
      </c>
      <c r="B92" t="str">
        <f>'Total Scores'!C93</f>
        <v>Flowood PD</v>
      </c>
      <c r="C92" t="str">
        <f>'Total Scores'!E93</f>
        <v>M</v>
      </c>
      <c r="D92" s="9">
        <v>8.66550925925926E-4</v>
      </c>
    </row>
    <row r="93" spans="1:4" x14ac:dyDescent="0.25">
      <c r="A93" t="str">
        <f>'Total Scores'!B94</f>
        <v>Deon Allen</v>
      </c>
      <c r="B93" t="str">
        <f>'Total Scores'!C94</f>
        <v>RCSO</v>
      </c>
      <c r="C93" t="str">
        <f>'Total Scores'!E94</f>
        <v>M</v>
      </c>
      <c r="D93" s="9">
        <v>9.4872685185185186E-4</v>
      </c>
    </row>
    <row r="94" spans="1:4" x14ac:dyDescent="0.25">
      <c r="A94" t="str">
        <f>'Total Scores'!B95</f>
        <v>Janet Smith</v>
      </c>
      <c r="B94" t="str">
        <f>'Total Scores'!C95</f>
        <v>Roanoke SO</v>
      </c>
      <c r="C94" t="str">
        <f>'Total Scores'!E95</f>
        <v>F</v>
      </c>
      <c r="D94" s="25">
        <v>1.2449074074074075E-3</v>
      </c>
    </row>
    <row r="95" spans="1:4" x14ac:dyDescent="0.25">
      <c r="A95" t="str">
        <f>'Total Scores'!B96</f>
        <v>Kristen Arendale</v>
      </c>
      <c r="B95" t="str">
        <f>'Total Scores'!C96</f>
        <v>RCSO</v>
      </c>
      <c r="C95" t="str">
        <f>'Total Scores'!E96</f>
        <v>F</v>
      </c>
      <c r="D95" s="9">
        <v>1.0149305555555556E-3</v>
      </c>
    </row>
    <row r="96" spans="1:4" x14ac:dyDescent="0.25">
      <c r="A96" t="str">
        <f>'Total Scores'!B97</f>
        <v>Angelica Maze</v>
      </c>
      <c r="B96" t="str">
        <f>'Total Scores'!C97</f>
        <v>Senatobia PD</v>
      </c>
      <c r="C96" t="str">
        <f>'Total Scores'!E97</f>
        <v>F</v>
      </c>
      <c r="D96" s="9">
        <v>9.979166666666667E-4</v>
      </c>
    </row>
    <row r="97" spans="1:4" x14ac:dyDescent="0.25">
      <c r="A97" t="str">
        <f>'Total Scores'!B98</f>
        <v>Hunter Chapman</v>
      </c>
      <c r="B97" t="str">
        <f>'Total Scores'!C98</f>
        <v>RCSO</v>
      </c>
      <c r="C97" t="str">
        <f>'Total Scores'!E98</f>
        <v>M</v>
      </c>
      <c r="D97" s="9">
        <v>1.2622685185185185E-3</v>
      </c>
    </row>
    <row r="98" spans="1:4" x14ac:dyDescent="0.25">
      <c r="A98" t="str">
        <f>'Total Scores'!B99</f>
        <v>Wyniance Wiley</v>
      </c>
      <c r="B98" t="str">
        <f>'Total Scores'!C99</f>
        <v>RCSO</v>
      </c>
      <c r="C98" t="str">
        <f>'Total Scores'!E99</f>
        <v>F</v>
      </c>
      <c r="D98" s="9">
        <v>9.3564814814814823E-4</v>
      </c>
    </row>
    <row r="99" spans="1:4" x14ac:dyDescent="0.25">
      <c r="A99" t="str">
        <f>'Total Scores'!B100</f>
        <v>Alisa Promise</v>
      </c>
      <c r="B99" t="str">
        <f>'Total Scores'!C100</f>
        <v>Flowood PD</v>
      </c>
      <c r="C99" t="str">
        <f>'Total Scores'!E100</f>
        <v>F</v>
      </c>
      <c r="D99" s="9">
        <v>1.315162037037037E-3</v>
      </c>
    </row>
    <row r="100" spans="1:4" x14ac:dyDescent="0.25">
      <c r="A100" t="str">
        <f>'Total Scores'!B101</f>
        <v>Pierre Stinson</v>
      </c>
      <c r="B100" t="str">
        <f>'Total Scores'!C101</f>
        <v>Senatobia PD</v>
      </c>
      <c r="C100" t="str">
        <f>'Total Scores'!E101</f>
        <v>M</v>
      </c>
      <c r="D100" s="9">
        <v>1.5983796296296295E-3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298"/>
  <sheetViews>
    <sheetView zoomScaleNormal="100" workbookViewId="0">
      <selection sqref="A1:E1"/>
    </sheetView>
  </sheetViews>
  <sheetFormatPr defaultColWidth="11.5546875" defaultRowHeight="13.2" x14ac:dyDescent="0.25"/>
  <cols>
    <col min="1" max="1" width="20.5546875" style="1" customWidth="1"/>
    <col min="2" max="2" width="17.44140625" customWidth="1"/>
    <col min="3" max="3" width="10.33203125" style="6" bestFit="1" customWidth="1"/>
    <col min="4" max="4" width="10.88671875" style="1" bestFit="1" customWidth="1"/>
    <col min="5" max="5" width="5.109375" style="1" bestFit="1" customWidth="1"/>
    <col min="6" max="16384" width="11.5546875" style="1"/>
  </cols>
  <sheetData>
    <row r="1" spans="1:28" x14ac:dyDescent="0.25">
      <c r="A1" s="3" t="s">
        <v>1</v>
      </c>
      <c r="B1" t="s">
        <v>2</v>
      </c>
      <c r="C1" t="s">
        <v>20</v>
      </c>
      <c r="D1" s="1" t="s">
        <v>150</v>
      </c>
      <c r="E1" s="1" t="s">
        <v>151</v>
      </c>
    </row>
    <row r="2" spans="1:28" s="17" customFormat="1" x14ac:dyDescent="0.25">
      <c r="A2" s="18" t="str">
        <f>'Total Scores'!B4</f>
        <v>Marcus Brown</v>
      </c>
      <c r="B2" s="18" t="str">
        <f>'Total Scores'!C4</f>
        <v>MHP</v>
      </c>
      <c r="C2" s="18">
        <f>'Total Scores'!U4</f>
        <v>394</v>
      </c>
      <c r="D2" s="1">
        <f>SUM(C2:C5)</f>
        <v>1557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17" customFormat="1" x14ac:dyDescent="0.25">
      <c r="A3" s="18" t="str">
        <f>'Total Scores'!B6</f>
        <v>Bradley Starling</v>
      </c>
      <c r="B3" s="18" t="str">
        <f>'Total Scores'!C6</f>
        <v>MS Wildlife</v>
      </c>
      <c r="C3" s="18">
        <f>'Total Scores'!U6</f>
        <v>389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17" customFormat="1" x14ac:dyDescent="0.25">
      <c r="A4" s="18" t="str">
        <f>'Total Scores'!B5</f>
        <v>Michael Townsend</v>
      </c>
      <c r="B4" s="18" t="str">
        <f>'Total Scores'!C5</f>
        <v>MHP</v>
      </c>
      <c r="C4" s="18">
        <f>'Total Scores'!U5</f>
        <v>389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17" customFormat="1" x14ac:dyDescent="0.25">
      <c r="A5" s="18" t="str">
        <f>'Total Scores'!B7</f>
        <v>Samuel Bouie</v>
      </c>
      <c r="B5" s="18" t="str">
        <f>'Total Scores'!C7</f>
        <v>MHP</v>
      </c>
      <c r="C5" s="18">
        <f>'Total Scores'!U7</f>
        <v>385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17" customFormat="1" x14ac:dyDescent="0.25">
      <c r="A6" s="18"/>
      <c r="B6" s="18"/>
      <c r="C6" s="1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17" customFormat="1" x14ac:dyDescent="0.25">
      <c r="A7" s="18" t="str">
        <f>'Total Scores'!B10</f>
        <v>Julian Wells</v>
      </c>
      <c r="B7" s="18" t="str">
        <f>'Total Scores'!C10</f>
        <v>MHP</v>
      </c>
      <c r="C7" s="18">
        <f>'Total Scores'!U10</f>
        <v>375</v>
      </c>
      <c r="D7" s="1">
        <f>SUM(C7:C10)</f>
        <v>1503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17" customFormat="1" x14ac:dyDescent="0.25">
      <c r="A8" s="18" t="str">
        <f>'Total Scores'!B12</f>
        <v>James Murphy</v>
      </c>
      <c r="B8" s="18" t="str">
        <f>'Total Scores'!C12</f>
        <v>Roanoke SO</v>
      </c>
      <c r="C8" s="18">
        <f>'Total Scores'!U12</f>
        <v>370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17" customFormat="1" x14ac:dyDescent="0.25">
      <c r="A9" s="18" t="str">
        <f>'Total Scores'!B8</f>
        <v>Jeremiah Brown</v>
      </c>
      <c r="B9" s="18" t="str">
        <f>'Total Scores'!C8</f>
        <v>Desoto SO</v>
      </c>
      <c r="C9" s="18">
        <f>'Total Scores'!U8</f>
        <v>384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s="17" customFormat="1" x14ac:dyDescent="0.25">
      <c r="A10" s="18" t="str">
        <f>'Total Scores'!B11</f>
        <v>Payton Marascalco</v>
      </c>
      <c r="B10" s="18" t="str">
        <f>'Total Scores'!C11</f>
        <v>MS Wildlife</v>
      </c>
      <c r="C10" s="18">
        <f>'Total Scores'!U11</f>
        <v>374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17" customFormat="1" x14ac:dyDescent="0.25">
      <c r="A11" s="18"/>
      <c r="B11" s="18"/>
      <c r="C11" s="1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17" customFormat="1" x14ac:dyDescent="0.25">
      <c r="A12" s="18" t="str">
        <f>'Total Scores'!B17</f>
        <v>Ryne Long</v>
      </c>
      <c r="B12" s="18" t="str">
        <f>'Total Scores'!C17</f>
        <v>MS Wildlife</v>
      </c>
      <c r="C12" s="18">
        <f>'Total Scores'!U17</f>
        <v>357</v>
      </c>
      <c r="D12" s="1">
        <f>SUM(C12:C15)</f>
        <v>1435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17" customFormat="1" x14ac:dyDescent="0.25">
      <c r="A13" s="18" t="str">
        <f>'Total Scores'!B18</f>
        <v>Ryan Rodriquez</v>
      </c>
      <c r="B13" s="18" t="str">
        <f>'Total Scores'!C18</f>
        <v>MHP</v>
      </c>
      <c r="C13" s="18">
        <f>'Total Scores'!U18</f>
        <v>352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17" customFormat="1" x14ac:dyDescent="0.25">
      <c r="A14" s="18" t="str">
        <f>'Total Scores'!B15</f>
        <v>Austin Riggs</v>
      </c>
      <c r="B14" s="18" t="str">
        <f>'Total Scores'!C15</f>
        <v>MS Wildlife</v>
      </c>
      <c r="C14" s="18">
        <f>'Total Scores'!U15</f>
        <v>365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s="17" customFormat="1" x14ac:dyDescent="0.25">
      <c r="A15" s="18" t="str">
        <f>'Total Scores'!B16</f>
        <v>Christopher Sorley</v>
      </c>
      <c r="B15" s="18" t="str">
        <f>'Total Scores'!C16</f>
        <v>Texas DPS</v>
      </c>
      <c r="C15" s="18">
        <f>'Total Scores'!U16</f>
        <v>361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s="17" customFormat="1" x14ac:dyDescent="0.25">
      <c r="A16" s="18"/>
      <c r="B16" s="18"/>
      <c r="C16" s="1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s="17" customFormat="1" x14ac:dyDescent="0.25">
      <c r="A17" s="18" t="str">
        <f>'Total Scores'!B24</f>
        <v>Scott Moller</v>
      </c>
      <c r="B17" s="18" t="str">
        <f>'Total Scores'!C24</f>
        <v>Greenwich</v>
      </c>
      <c r="C17" s="18">
        <f>'Total Scores'!U24</f>
        <v>335</v>
      </c>
      <c r="D17" s="1">
        <f>SUM(C17:C20)</f>
        <v>1364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s="17" customFormat="1" x14ac:dyDescent="0.25">
      <c r="A18" s="18" t="str">
        <f>'Total Scores'!B22</f>
        <v>Ben Hamilton</v>
      </c>
      <c r="B18" s="18" t="str">
        <f>'Total Scores'!C22</f>
        <v>Oxford PD</v>
      </c>
      <c r="C18" s="18">
        <f>'Total Scores'!U22</f>
        <v>346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s="17" customFormat="1" x14ac:dyDescent="0.25">
      <c r="A19" s="18" t="str">
        <f>'Total Scores'!B23</f>
        <v>Jakobe Richards</v>
      </c>
      <c r="B19" s="18" t="str">
        <f>'Total Scores'!C23</f>
        <v>MS Wildlife</v>
      </c>
      <c r="C19" s="18">
        <f>'Total Scores'!U23</f>
        <v>336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s="17" customFormat="1" x14ac:dyDescent="0.25">
      <c r="A20" s="18" t="str">
        <f>'Total Scores'!B21</f>
        <v>Jordan Garrett</v>
      </c>
      <c r="B20" s="18" t="str">
        <f>'Total Scores'!C21</f>
        <v>LA State Police</v>
      </c>
      <c r="C20" s="18">
        <f>'Total Scores'!U21</f>
        <v>347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17" customFormat="1" x14ac:dyDescent="0.25">
      <c r="A21" s="18"/>
      <c r="B21" s="18"/>
      <c r="C21" s="1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17" customFormat="1" x14ac:dyDescent="0.25">
      <c r="A22" s="18" t="str">
        <f>'Total Scores'!B38</f>
        <v>Trevor Blocker</v>
      </c>
      <c r="B22" s="18" t="str">
        <f>'Total Scores'!C38</f>
        <v>Desoto SO</v>
      </c>
      <c r="C22" s="18">
        <f>'Total Scores'!U38</f>
        <v>312</v>
      </c>
      <c r="D22" s="1">
        <f>SUM(C22:C25)</f>
        <v>1238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s="17" customFormat="1" x14ac:dyDescent="0.25">
      <c r="A23" s="18" t="str">
        <f>'Total Scores'!B39</f>
        <v>Ruth Hernandez</v>
      </c>
      <c r="B23" s="18" t="str">
        <f>'Total Scores'!C39</f>
        <v>Rhode Is PD</v>
      </c>
      <c r="C23" s="18">
        <f>'Total Scores'!U39</f>
        <v>311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17" customFormat="1" x14ac:dyDescent="0.25">
      <c r="A24" s="18" t="str">
        <f>'Total Scores'!B43</f>
        <v>Christopher Anders</v>
      </c>
      <c r="B24" s="18" t="str">
        <f>'Total Scores'!C43</f>
        <v>Desoto SO</v>
      </c>
      <c r="C24" s="18">
        <f>'Total Scores'!U43</f>
        <v>300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17" customFormat="1" x14ac:dyDescent="0.25">
      <c r="A25" s="18" t="str">
        <f>'Total Scores'!B35</f>
        <v>Jordan Sims</v>
      </c>
      <c r="B25" s="18" t="str">
        <f>'Total Scores'!C35</f>
        <v>Desoto SO</v>
      </c>
      <c r="C25" s="18">
        <f>'Total Scores'!U35</f>
        <v>315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17" customFormat="1" x14ac:dyDescent="0.25">
      <c r="A26" s="18"/>
      <c r="B26" s="18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17" customFormat="1" x14ac:dyDescent="0.25">
      <c r="A27" s="18" t="str">
        <f>'Total Scores'!B49</f>
        <v>Melanie Moreno</v>
      </c>
      <c r="B27" s="18" t="str">
        <f>'Total Scores'!C49</f>
        <v>Texas DPS</v>
      </c>
      <c r="C27" s="18">
        <f>'Total Scores'!U49</f>
        <v>294</v>
      </c>
      <c r="D27" s="1">
        <f>SUM(C27:C30)</f>
        <v>1182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17" customFormat="1" x14ac:dyDescent="0.25">
      <c r="A28" s="18" t="str">
        <f>'Total Scores'!B46</f>
        <v>Nathanael White</v>
      </c>
      <c r="B28" s="18" t="str">
        <f>'Total Scores'!C46</f>
        <v>Gulfport PD</v>
      </c>
      <c r="C28" s="18">
        <f>'Total Scores'!U46</f>
        <v>296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17" customFormat="1" x14ac:dyDescent="0.25">
      <c r="A29" s="18" t="str">
        <f>'Total Scores'!B48</f>
        <v>Joshua Delieto</v>
      </c>
      <c r="B29" s="18" t="str">
        <f>'Total Scores'!C48</f>
        <v>Roanoke PD</v>
      </c>
      <c r="C29" s="18">
        <f>'Total Scores'!U48</f>
        <v>296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17" customFormat="1" x14ac:dyDescent="0.25">
      <c r="A30" s="18" t="str">
        <f>'Total Scores'!B47</f>
        <v>Amy May</v>
      </c>
      <c r="B30" s="18" t="str">
        <f>'Total Scores'!C47</f>
        <v>MS Wildlife</v>
      </c>
      <c r="C30" s="18">
        <f>'Total Scores'!U47</f>
        <v>296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17" customFormat="1" x14ac:dyDescent="0.25">
      <c r="A31" s="18"/>
      <c r="B31" s="18"/>
      <c r="C3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17" customFormat="1" x14ac:dyDescent="0.25">
      <c r="A32" s="18" t="str">
        <f>'Total Scores'!B28</f>
        <v>Davionce Earnest</v>
      </c>
      <c r="B32" s="18" t="str">
        <f>'Total Scores'!C28</f>
        <v>Texas DPS</v>
      </c>
      <c r="C32" s="18">
        <f>'Total Scores'!U28</f>
        <v>331</v>
      </c>
      <c r="D32" s="1">
        <f>SUM(C32:C35)</f>
        <v>1301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17" customFormat="1" x14ac:dyDescent="0.25">
      <c r="A33" s="18" t="str">
        <f>'Total Scores'!B31</f>
        <v>Kam Herod</v>
      </c>
      <c r="B33" s="18" t="str">
        <f>'Total Scores'!C31</f>
        <v>Oxford PD</v>
      </c>
      <c r="C33" s="18">
        <f>'Total Scores'!U31</f>
        <v>327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17" customFormat="1" x14ac:dyDescent="0.25">
      <c r="A34" s="18" t="str">
        <f>'Total Scores'!B34</f>
        <v>Hunter Brown</v>
      </c>
      <c r="B34" s="18" t="str">
        <f>'Total Scores'!C34</f>
        <v>Starkville PD</v>
      </c>
      <c r="C34" s="18">
        <f>'Total Scores'!U34</f>
        <v>321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17" customFormat="1" x14ac:dyDescent="0.25">
      <c r="A35" s="18" t="str">
        <f>'Total Scores'!B32</f>
        <v>Chris Cousin</v>
      </c>
      <c r="B35" s="18" t="str">
        <f>'Total Scores'!C32</f>
        <v>RCSO</v>
      </c>
      <c r="C35" s="18">
        <f>'Total Scores'!U32</f>
        <v>322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s="17" customFormat="1" x14ac:dyDescent="0.25">
      <c r="A36" s="18"/>
      <c r="B36" s="18"/>
      <c r="C3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s="17" customFormat="1" x14ac:dyDescent="0.25">
      <c r="A37" s="18" t="str">
        <f>'Total Scores'!B27</f>
        <v>Mike Burkes</v>
      </c>
      <c r="B37" s="18" t="str">
        <f>'Total Scores'!C27</f>
        <v>Oxford PD</v>
      </c>
      <c r="C37" s="18">
        <f>'Total Scores'!U27</f>
        <v>333</v>
      </c>
      <c r="D37" s="1">
        <f>SUM(C37:C40)</f>
        <v>1311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17" customFormat="1" x14ac:dyDescent="0.25">
      <c r="A38" s="18" t="str">
        <f>'Total Scores'!B33</f>
        <v>Justin Jarvis</v>
      </c>
      <c r="B38" s="18" t="str">
        <f>'Total Scores'!C33</f>
        <v>Starkville PD</v>
      </c>
      <c r="C38" s="18">
        <f>'Total Scores'!U33</f>
        <v>322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17" customFormat="1" x14ac:dyDescent="0.25">
      <c r="A39" s="18" t="str">
        <f>'Total Scores'!B29</f>
        <v>Lisa Hanley</v>
      </c>
      <c r="B39" s="18" t="str">
        <f>'Total Scores'!C29</f>
        <v>Rhode Is PD</v>
      </c>
      <c r="C39" s="18">
        <f>'Total Scores'!U29</f>
        <v>328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s="17" customFormat="1" x14ac:dyDescent="0.25">
      <c r="A40" s="18" t="str">
        <f>'Total Scores'!B30</f>
        <v>Caleb Winters</v>
      </c>
      <c r="B40" s="18" t="str">
        <f>'Total Scores'!C30</f>
        <v>Hornlake PD</v>
      </c>
      <c r="C40" s="18">
        <f>'Total Scores'!U30</f>
        <v>328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17" customFormat="1" x14ac:dyDescent="0.25">
      <c r="A41" s="18"/>
      <c r="B41" s="18"/>
      <c r="C4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s="17" customFormat="1" x14ac:dyDescent="0.25">
      <c r="A42" s="18" t="str">
        <f>'Total Scores'!B50</f>
        <v>Brian Fitzgerald</v>
      </c>
      <c r="B42" s="18" t="str">
        <f>'Total Scores'!C50</f>
        <v>RCSO</v>
      </c>
      <c r="C42" s="18">
        <f>'Total Scores'!U50</f>
        <v>292</v>
      </c>
      <c r="D42" s="1">
        <f>SUM(C42:C45)</f>
        <v>1164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s="17" customFormat="1" x14ac:dyDescent="0.25">
      <c r="A43" s="18" t="str">
        <f>'Total Scores'!B51</f>
        <v>Willson Stewart</v>
      </c>
      <c r="B43" s="18" t="str">
        <f>'Total Scores'!C51</f>
        <v>RCSO</v>
      </c>
      <c r="C43" s="18">
        <f>'Total Scores'!U51</f>
        <v>292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s="17" customFormat="1" x14ac:dyDescent="0.25">
      <c r="A44" s="18" t="str">
        <f>'Total Scores'!B52</f>
        <v>Charlie Goodwin</v>
      </c>
      <c r="B44" s="18" t="str">
        <f>'Total Scores'!C52</f>
        <v>Capitol PD</v>
      </c>
      <c r="C44" s="18">
        <f>'Total Scores'!U52</f>
        <v>290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s="17" customFormat="1" x14ac:dyDescent="0.25">
      <c r="A45" s="18" t="str">
        <f>'Total Scores'!B53</f>
        <v>Dustin Neitch</v>
      </c>
      <c r="B45" s="18" t="str">
        <f>'Total Scores'!C53</f>
        <v>Texas DPS</v>
      </c>
      <c r="C45" s="18">
        <f>'Total Scores'!U53</f>
        <v>290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s="17" customFormat="1" x14ac:dyDescent="0.25">
      <c r="A46" s="18"/>
      <c r="B46" s="18"/>
      <c r="C4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s="17" customFormat="1" x14ac:dyDescent="0.25">
      <c r="A47" s="18" t="str">
        <f>'Total Scores'!B67</f>
        <v>Logan McDaniel</v>
      </c>
      <c r="B47" s="18" t="str">
        <f>'Total Scores'!C67</f>
        <v>MS Wildlife</v>
      </c>
      <c r="C47" s="18">
        <f>'Total Scores'!U67</f>
        <v>261</v>
      </c>
      <c r="D47" s="1">
        <f>SUM(C47:C50)</f>
        <v>1028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s="17" customFormat="1" x14ac:dyDescent="0.25">
      <c r="A48" s="18" t="str">
        <f>'Total Scores'!B71</f>
        <v>Padrian Miller</v>
      </c>
      <c r="B48" s="18" t="str">
        <f>'Total Scores'!C71</f>
        <v>Capitol PD</v>
      </c>
      <c r="C48" s="18">
        <f>'Total Scores'!U71</f>
        <v>254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17" customFormat="1" x14ac:dyDescent="0.25">
      <c r="A49" s="18" t="str">
        <f>'Total Scores'!B74</f>
        <v>Margaret-Marie Ankele</v>
      </c>
      <c r="B49" s="18" t="str">
        <f>'Total Scores'!C74</f>
        <v>Texas DPS</v>
      </c>
      <c r="C49" s="18">
        <f>'Total Scores'!U74</f>
        <v>253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17" customFormat="1" x14ac:dyDescent="0.25">
      <c r="A50" s="18" t="str">
        <f>'Total Scores'!B68</f>
        <v>Matthew Johnson</v>
      </c>
      <c r="B50" s="18" t="str">
        <f>'Total Scores'!C68</f>
        <v>Capitol PD</v>
      </c>
      <c r="C50" s="18">
        <f>'Total Scores'!U68</f>
        <v>260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17" customFormat="1" x14ac:dyDescent="0.25">
      <c r="A51" s="18"/>
      <c r="B51" s="18"/>
      <c r="C5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17" customFormat="1" x14ac:dyDescent="0.25">
      <c r="A52" s="18" t="str">
        <f>'Total Scores'!B79</f>
        <v>Mackenzie Davis</v>
      </c>
      <c r="B52" s="18" t="str">
        <f>'Total Scores'!C79</f>
        <v>Flowood PD</v>
      </c>
      <c r="C52" s="18">
        <f>'Total Scores'!U79</f>
        <v>239</v>
      </c>
      <c r="D52" s="1">
        <f>SUM(C52:C55)</f>
        <v>948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17" customFormat="1" x14ac:dyDescent="0.25">
      <c r="A53" s="18" t="str">
        <f>'Total Scores'!B83</f>
        <v>Houston Avent</v>
      </c>
      <c r="B53" s="18" t="str">
        <f>'Total Scores'!C83</f>
        <v>Flowood PD</v>
      </c>
      <c r="C53" s="18">
        <f>'Total Scores'!U83</f>
        <v>230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17" customFormat="1" x14ac:dyDescent="0.25">
      <c r="A54" s="18" t="str">
        <f>'Total Scores'!B81</f>
        <v>Janet Montoya</v>
      </c>
      <c r="B54" s="18" t="str">
        <f>'Total Scores'!C81</f>
        <v>Southaven PD</v>
      </c>
      <c r="C54" s="18">
        <f>'Total Scores'!U81</f>
        <v>236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17" customFormat="1" x14ac:dyDescent="0.25">
      <c r="A55" s="18" t="str">
        <f>'Total Scores'!B78</f>
        <v>Samuel Zayn</v>
      </c>
      <c r="B55" s="18" t="str">
        <f>'Total Scores'!C78</f>
        <v>Starkville PD</v>
      </c>
      <c r="C55" s="18">
        <f>'Total Scores'!U78</f>
        <v>243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17" customFormat="1" x14ac:dyDescent="0.25">
      <c r="A56" s="18"/>
      <c r="B56" s="18"/>
      <c r="C5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17" customFormat="1" x14ac:dyDescent="0.25">
      <c r="A57" s="18" t="str">
        <f>'Total Scores'!B61</f>
        <v xml:space="preserve">Kelvin James </v>
      </c>
      <c r="B57" s="18" t="str">
        <f>'Total Scores'!C61</f>
        <v>Picayune PD</v>
      </c>
      <c r="C57" s="18">
        <f>'Total Scores'!U61</f>
        <v>275</v>
      </c>
      <c r="D57" s="1">
        <f>SUM(C57:C60)</f>
        <v>1131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17" customFormat="1" x14ac:dyDescent="0.25">
      <c r="A58" s="18" t="str">
        <f>'Total Scores'!B55</f>
        <v>Michael Artz</v>
      </c>
      <c r="B58" s="18" t="str">
        <f>'Total Scores'!C55</f>
        <v>Gulfport PD</v>
      </c>
      <c r="C58" s="18">
        <f>'Total Scores'!U55</f>
        <v>286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17" customFormat="1" x14ac:dyDescent="0.25">
      <c r="A59" s="18" t="str">
        <f>'Total Scores'!B57</f>
        <v>Kenny Hale</v>
      </c>
      <c r="B59" s="18" t="str">
        <f>'Total Scores'!C57</f>
        <v>Roanoke SO</v>
      </c>
      <c r="C59" s="18">
        <f>'Total Scores'!U57</f>
        <v>282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17" customFormat="1" x14ac:dyDescent="0.25">
      <c r="A60" s="18" t="str">
        <f>'Total Scores'!B54</f>
        <v>David Sink</v>
      </c>
      <c r="B60" s="18" t="str">
        <f>'Total Scores'!C54</f>
        <v>Roanoke PD</v>
      </c>
      <c r="C60" s="18">
        <f>'Total Scores'!U54</f>
        <v>288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17" customFormat="1" x14ac:dyDescent="0.25">
      <c r="A61" s="18"/>
      <c r="B61" s="18"/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17" customFormat="1" x14ac:dyDescent="0.25">
      <c r="A62" s="18" t="str">
        <f>'Total Scores'!B62</f>
        <v>Kyle Cummings</v>
      </c>
      <c r="B62" s="18" t="str">
        <f>'Total Scores'!C62</f>
        <v>MDOC</v>
      </c>
      <c r="C62" s="18">
        <f>'Total Scores'!U62</f>
        <v>273</v>
      </c>
      <c r="D62" s="1">
        <f>SUM(C62:C65)</f>
        <v>1121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17" customFormat="1" x14ac:dyDescent="0.25">
      <c r="A63" s="18" t="str">
        <f>'Total Scores'!B56</f>
        <v>Steven Lamonica</v>
      </c>
      <c r="B63" s="18" t="str">
        <f>'Total Scores'!C56</f>
        <v>Gulfport PD</v>
      </c>
      <c r="C63" s="18">
        <f>'Total Scores'!U56</f>
        <v>286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17" customFormat="1" x14ac:dyDescent="0.25">
      <c r="A64" s="18" t="str">
        <f>'Total Scores'!B58</f>
        <v>Chris Penton</v>
      </c>
      <c r="B64" s="18" t="str">
        <f>'Total Scores'!C58</f>
        <v>Picayune PD</v>
      </c>
      <c r="C64" s="18">
        <f>'Total Scores'!U58</f>
        <v>281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17" customFormat="1" x14ac:dyDescent="0.25">
      <c r="A65" s="18" t="str">
        <f>'Total Scores'!B59</f>
        <v>Danielle McBryde</v>
      </c>
      <c r="B65" s="18" t="str">
        <f>'Total Scores'!C59</f>
        <v>Texas DPS</v>
      </c>
      <c r="C65" s="18">
        <f>'Total Scores'!U59</f>
        <v>281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s="17" customFormat="1" x14ac:dyDescent="0.25">
      <c r="A66" s="18"/>
      <c r="B66" s="18"/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s="17" customFormat="1" x14ac:dyDescent="0.25">
      <c r="A67" s="18" t="str">
        <f>'Total Scores'!B97</f>
        <v>Angelica Maze</v>
      </c>
      <c r="B67" s="18" t="str">
        <f>'Total Scores'!C97</f>
        <v>Senatobia PD</v>
      </c>
      <c r="C67" s="18">
        <f>'Total Scores'!U97</f>
        <v>159</v>
      </c>
      <c r="D67" s="1">
        <f>SUM(C67:C70)</f>
        <v>510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s="17" customFormat="1" x14ac:dyDescent="0.25">
      <c r="A68" s="18" t="str">
        <f>'Total Scores'!B99</f>
        <v>Wyniance Wiley</v>
      </c>
      <c r="B68" s="18" t="str">
        <f>'Total Scores'!C99</f>
        <v>RCSO</v>
      </c>
      <c r="C68" s="18">
        <f>'Total Scores'!U99</f>
        <v>122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s="17" customFormat="1" x14ac:dyDescent="0.25">
      <c r="A69" s="18" t="str">
        <f>'Total Scores'!B100</f>
        <v>Alisa Promise</v>
      </c>
      <c r="B69" s="18" t="str">
        <f>'Total Scores'!C100</f>
        <v>Flowood PD</v>
      </c>
      <c r="C69" s="18">
        <f>'Total Scores'!U100</f>
        <v>121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s="17" customFormat="1" x14ac:dyDescent="0.25">
      <c r="A70" s="18" t="str">
        <f>'Total Scores'!B101</f>
        <v>Pierre Stinson</v>
      </c>
      <c r="B70" s="18" t="str">
        <f>'Total Scores'!C101</f>
        <v>Senatobia PD</v>
      </c>
      <c r="C70" s="18">
        <f>'Total Scores'!U101</f>
        <v>108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s="17" customFormat="1" x14ac:dyDescent="0.25">
      <c r="A71" s="18"/>
      <c r="B71" s="18"/>
      <c r="C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s="17" customFormat="1" x14ac:dyDescent="0.25">
      <c r="A72" s="18" t="str">
        <f>'Total Scores'!B84</f>
        <v>Jeremy Hooper</v>
      </c>
      <c r="B72" s="18" t="str">
        <f>'Total Scores'!C84</f>
        <v>Senatobia PD</v>
      </c>
      <c r="C72" s="18">
        <f>'Total Scores'!U84</f>
        <v>230</v>
      </c>
      <c r="D72" s="1">
        <f>SUM(C72:C75)</f>
        <v>891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s="17" customFormat="1" x14ac:dyDescent="0.25">
      <c r="A73" s="18" t="str">
        <f>'Total Scores'!B87</f>
        <v>Dylan Drago</v>
      </c>
      <c r="B73" s="18" t="str">
        <f>'Total Scores'!C87</f>
        <v>Brandon PD</v>
      </c>
      <c r="C73" s="18">
        <f>'Total Scores'!U87</f>
        <v>225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s="17" customFormat="1" x14ac:dyDescent="0.25">
      <c r="A74" s="18" t="str">
        <f>'Total Scores'!B88</f>
        <v>Brandon Cooper</v>
      </c>
      <c r="B74" s="18" t="str">
        <f>'Total Scores'!C88</f>
        <v>RCSO</v>
      </c>
      <c r="C74" s="18">
        <f>'Total Scores'!U88</f>
        <v>222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s="17" customFormat="1" x14ac:dyDescent="0.25">
      <c r="A75" s="18" t="str">
        <f>'Total Scores'!B91</f>
        <v>Dalton Avent</v>
      </c>
      <c r="B75" s="18" t="str">
        <f>'Total Scores'!C91</f>
        <v>Flowood PD</v>
      </c>
      <c r="C75" s="18">
        <f>'Total Scores'!U91</f>
        <v>214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s="17" customFormat="1" x14ac:dyDescent="0.25">
      <c r="A76" s="18"/>
      <c r="B76" s="18"/>
      <c r="C7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s="17" customFormat="1" x14ac:dyDescent="0.25">
      <c r="A77" s="18"/>
      <c r="B77" s="18"/>
      <c r="C7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s="17" customFormat="1" x14ac:dyDescent="0.25">
      <c r="A78" s="18"/>
      <c r="B78" s="18"/>
      <c r="C7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s="17" customFormat="1" x14ac:dyDescent="0.25">
      <c r="A79" s="18"/>
      <c r="B79" s="18"/>
      <c r="C7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s="17" customFormat="1" x14ac:dyDescent="0.25">
      <c r="A80" s="18"/>
      <c r="B80" s="18"/>
      <c r="C8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s="17" customFormat="1" x14ac:dyDescent="0.25">
      <c r="A81" s="18"/>
      <c r="B81" s="18"/>
      <c r="C8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s="17" customFormat="1" x14ac:dyDescent="0.25">
      <c r="A82" s="18"/>
      <c r="B82" s="18"/>
      <c r="C82" t="s">
        <v>171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s="17" customFormat="1" x14ac:dyDescent="0.25">
      <c r="A83" s="18"/>
      <c r="B83" s="18"/>
      <c r="C8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s="17" customFormat="1" x14ac:dyDescent="0.25">
      <c r="A84" s="18"/>
      <c r="B84" s="18"/>
      <c r="C8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s="17" customFormat="1" x14ac:dyDescent="0.25">
      <c r="A85" s="18"/>
      <c r="B85" s="18"/>
      <c r="C8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s="17" customFormat="1" x14ac:dyDescent="0.25">
      <c r="A86" s="18"/>
      <c r="B86" s="18"/>
      <c r="C8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s="17" customFormat="1" x14ac:dyDescent="0.25">
      <c r="A87" s="18"/>
      <c r="B87" s="18"/>
      <c r="C8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s="17" customFormat="1" x14ac:dyDescent="0.25">
      <c r="A88" s="18"/>
      <c r="B88" s="18"/>
      <c r="C8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s="17" customFormat="1" x14ac:dyDescent="0.25">
      <c r="A89" s="18"/>
      <c r="B89" s="18"/>
      <c r="C8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s="17" customFormat="1" x14ac:dyDescent="0.25">
      <c r="A90" s="18"/>
      <c r="B90" s="18"/>
      <c r="C9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s="17" customFormat="1" x14ac:dyDescent="0.25">
      <c r="A91" s="18"/>
      <c r="B91" s="18"/>
      <c r="C9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s="17" customFormat="1" x14ac:dyDescent="0.25">
      <c r="A92" s="18"/>
      <c r="B92" s="18"/>
      <c r="C9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s="17" customFormat="1" x14ac:dyDescent="0.25">
      <c r="A93" s="18"/>
      <c r="B93" s="18"/>
      <c r="C9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s="17" customFormat="1" x14ac:dyDescent="0.25">
      <c r="A94" s="18"/>
      <c r="B94" s="18"/>
      <c r="C9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s="17" customFormat="1" x14ac:dyDescent="0.25">
      <c r="A95" s="18"/>
      <c r="B95" s="18"/>
      <c r="C9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s="17" customFormat="1" x14ac:dyDescent="0.25">
      <c r="A96" s="18"/>
      <c r="B96" s="18"/>
      <c r="C9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s="17" customFormat="1" x14ac:dyDescent="0.25">
      <c r="A97" s="18"/>
      <c r="B97" s="18"/>
      <c r="C9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s="17" customFormat="1" x14ac:dyDescent="0.25">
      <c r="A98" s="18"/>
      <c r="B98" s="18"/>
      <c r="C9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s="17" customFormat="1" x14ac:dyDescent="0.25">
      <c r="A99" s="18"/>
      <c r="B99" s="18"/>
      <c r="C9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s="17" customFormat="1" x14ac:dyDescent="0.25">
      <c r="A100" s="18"/>
      <c r="B100" s="18"/>
      <c r="C10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s="17" customFormat="1" x14ac:dyDescent="0.25">
      <c r="A101" s="18"/>
      <c r="B101" s="18"/>
      <c r="C10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s="17" customFormat="1" x14ac:dyDescent="0.25">
      <c r="A102" s="18"/>
      <c r="B102" s="18"/>
      <c r="C10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s="17" customFormat="1" x14ac:dyDescent="0.25">
      <c r="A103" s="18"/>
      <c r="B103" s="18"/>
      <c r="C1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s="17" customFormat="1" x14ac:dyDescent="0.25">
      <c r="A104" s="18"/>
      <c r="B104" s="18"/>
      <c r="C10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s="17" customFormat="1" x14ac:dyDescent="0.25">
      <c r="A105" s="18"/>
      <c r="B105" s="18"/>
      <c r="C10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s="17" customFormat="1" x14ac:dyDescent="0.25">
      <c r="A106" s="18"/>
      <c r="B106" s="18"/>
      <c r="C10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s="17" customFormat="1" x14ac:dyDescent="0.25">
      <c r="A107" s="18"/>
      <c r="B107" s="18"/>
      <c r="C10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s="17" customFormat="1" x14ac:dyDescent="0.25">
      <c r="A108" s="18"/>
      <c r="B108" s="18"/>
      <c r="C10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s="17" customFormat="1" x14ac:dyDescent="0.25">
      <c r="A109" s="18"/>
      <c r="B109" s="18"/>
      <c r="C10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s="17" customFormat="1" x14ac:dyDescent="0.25">
      <c r="A110" s="18"/>
      <c r="B110" s="18"/>
      <c r="C1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s="17" customFormat="1" x14ac:dyDescent="0.25">
      <c r="A111" s="18"/>
      <c r="B111" s="18"/>
      <c r="C1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s="17" customFormat="1" x14ac:dyDescent="0.25">
      <c r="A112" s="18"/>
      <c r="B112" s="18"/>
      <c r="C1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s="17" customFormat="1" x14ac:dyDescent="0.25">
      <c r="A113" s="18"/>
      <c r="B113" s="18"/>
      <c r="C1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s="17" customFormat="1" x14ac:dyDescent="0.25">
      <c r="A114" s="18"/>
      <c r="B114" s="18"/>
      <c r="C1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s="17" customFormat="1" x14ac:dyDescent="0.25">
      <c r="A115" s="18"/>
      <c r="B115" s="18"/>
      <c r="C1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s="17" customFormat="1" x14ac:dyDescent="0.25">
      <c r="A116" s="18"/>
      <c r="B116" s="18"/>
      <c r="C1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s="17" customFormat="1" x14ac:dyDescent="0.25">
      <c r="A117" s="18"/>
      <c r="B117" s="18"/>
      <c r="C1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s="17" customFormat="1" x14ac:dyDescent="0.25">
      <c r="A118" s="18"/>
      <c r="B118" s="18"/>
      <c r="C1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s="17" customFormat="1" x14ac:dyDescent="0.25">
      <c r="A119" s="18"/>
      <c r="B119" s="18"/>
      <c r="C1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s="17" customFormat="1" x14ac:dyDescent="0.25">
      <c r="A120" s="18"/>
      <c r="B120" s="18"/>
      <c r="C1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s="17" customFormat="1" x14ac:dyDescent="0.25">
      <c r="A121" s="18"/>
      <c r="B121" s="18"/>
      <c r="C1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s="17" customFormat="1" x14ac:dyDescent="0.25">
      <c r="A122" s="18"/>
      <c r="B122" s="18"/>
      <c r="C1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s="17" customFormat="1" x14ac:dyDescent="0.25">
      <c r="A123" s="18"/>
      <c r="B123" s="18"/>
      <c r="C1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s="17" customFormat="1" x14ac:dyDescent="0.25">
      <c r="A124" s="18"/>
      <c r="B124" s="18"/>
      <c r="C12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s="17" customFormat="1" x14ac:dyDescent="0.25">
      <c r="A125" s="18"/>
      <c r="B125" s="18"/>
      <c r="C12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17" customFormat="1" x14ac:dyDescent="0.25">
      <c r="A126" s="18"/>
      <c r="B126" s="18"/>
      <c r="C1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17" customFormat="1" x14ac:dyDescent="0.25">
      <c r="A127" s="18"/>
      <c r="B127" s="18"/>
      <c r="C1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s="17" customFormat="1" x14ac:dyDescent="0.25">
      <c r="A128" s="18"/>
      <c r="B128" s="18"/>
      <c r="C12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s="17" customFormat="1" x14ac:dyDescent="0.25">
      <c r="A129" s="14"/>
      <c r="B129" s="18"/>
      <c r="C1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5">
      <c r="B130" s="18"/>
      <c r="C130"/>
    </row>
    <row r="131" spans="1:28" x14ac:dyDescent="0.25">
      <c r="B131" s="18"/>
      <c r="C131"/>
    </row>
    <row r="132" spans="1:28" x14ac:dyDescent="0.25">
      <c r="B132" s="18"/>
      <c r="C132"/>
    </row>
    <row r="133" spans="1:28" x14ac:dyDescent="0.25">
      <c r="B133" s="18"/>
      <c r="C133"/>
    </row>
    <row r="134" spans="1:28" x14ac:dyDescent="0.25">
      <c r="B134" s="18"/>
      <c r="C134"/>
    </row>
    <row r="135" spans="1:28" x14ac:dyDescent="0.25">
      <c r="B135" s="18"/>
      <c r="C135"/>
    </row>
    <row r="136" spans="1:28" x14ac:dyDescent="0.25">
      <c r="B136" s="18"/>
      <c r="C136"/>
    </row>
    <row r="137" spans="1:28" x14ac:dyDescent="0.25">
      <c r="B137" s="18"/>
      <c r="C137"/>
    </row>
    <row r="138" spans="1:28" x14ac:dyDescent="0.25">
      <c r="B138" s="18"/>
      <c r="C138"/>
    </row>
    <row r="139" spans="1:28" x14ac:dyDescent="0.25">
      <c r="B139" s="18"/>
      <c r="C139"/>
    </row>
    <row r="140" spans="1:28" x14ac:dyDescent="0.25">
      <c r="B140" s="18"/>
      <c r="C140"/>
    </row>
    <row r="141" spans="1:28" x14ac:dyDescent="0.25">
      <c r="B141" s="18"/>
      <c r="C141"/>
    </row>
    <row r="142" spans="1:28" x14ac:dyDescent="0.25">
      <c r="B142" s="18"/>
      <c r="C142"/>
    </row>
    <row r="143" spans="1:28" x14ac:dyDescent="0.25">
      <c r="B143" s="18"/>
      <c r="C143"/>
    </row>
    <row r="144" spans="1:28" x14ac:dyDescent="0.25">
      <c r="B144" s="18"/>
      <c r="C144"/>
    </row>
    <row r="145" spans="2:3" x14ac:dyDescent="0.25">
      <c r="B145" s="18"/>
      <c r="C145"/>
    </row>
    <row r="146" spans="2:3" x14ac:dyDescent="0.25">
      <c r="B146" s="18"/>
      <c r="C146"/>
    </row>
    <row r="147" spans="2:3" x14ac:dyDescent="0.25">
      <c r="B147" s="18"/>
      <c r="C147"/>
    </row>
    <row r="148" spans="2:3" x14ac:dyDescent="0.25">
      <c r="B148" s="18"/>
      <c r="C148"/>
    </row>
    <row r="149" spans="2:3" x14ac:dyDescent="0.25">
      <c r="C149"/>
    </row>
    <row r="150" spans="2:3" x14ac:dyDescent="0.25">
      <c r="C150"/>
    </row>
    <row r="151" spans="2:3" x14ac:dyDescent="0.25">
      <c r="C151"/>
    </row>
    <row r="152" spans="2:3" x14ac:dyDescent="0.25">
      <c r="C152"/>
    </row>
    <row r="153" spans="2:3" x14ac:dyDescent="0.25">
      <c r="C153"/>
    </row>
    <row r="154" spans="2:3" x14ac:dyDescent="0.25">
      <c r="C154"/>
    </row>
    <row r="155" spans="2:3" x14ac:dyDescent="0.25">
      <c r="C155"/>
    </row>
    <row r="156" spans="2:3" x14ac:dyDescent="0.25">
      <c r="C156"/>
    </row>
    <row r="157" spans="2:3" x14ac:dyDescent="0.25">
      <c r="C157"/>
    </row>
    <row r="158" spans="2:3" x14ac:dyDescent="0.25">
      <c r="C158"/>
    </row>
    <row r="159" spans="2:3" x14ac:dyDescent="0.25">
      <c r="C159"/>
    </row>
    <row r="160" spans="2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</sheetData>
  <printOptions gridLines="1"/>
  <pageMargins left="0.7" right="0.7" top="0.75" bottom="0.75" header="0.3" footer="0.3"/>
  <pageSetup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148"/>
  <sheetViews>
    <sheetView zoomScaleNormal="100" workbookViewId="0">
      <pane ySplit="1" topLeftCell="A29" activePane="bottomLeft" state="frozen"/>
      <selection pane="bottomLeft" activeCell="A32" sqref="A32:F33"/>
    </sheetView>
  </sheetViews>
  <sheetFormatPr defaultColWidth="11.5546875" defaultRowHeight="13.2" x14ac:dyDescent="0.25"/>
  <cols>
    <col min="1" max="1" width="17.21875" style="1" bestFit="1" customWidth="1"/>
    <col min="2" max="2" width="12.5546875" bestFit="1" customWidth="1"/>
    <col min="3" max="3" width="4.21875" style="2" bestFit="1" customWidth="1"/>
    <col min="4" max="4" width="7" style="2" bestFit="1" customWidth="1"/>
    <col min="5" max="5" width="10.21875" style="1" bestFit="1" customWidth="1"/>
    <col min="6" max="6" width="9.77734375" style="1" bestFit="1" customWidth="1"/>
    <col min="7" max="7" width="5.109375" style="1" bestFit="1" customWidth="1"/>
    <col min="8" max="16384" width="11.5546875" style="1"/>
  </cols>
  <sheetData>
    <row r="1" spans="1:29" x14ac:dyDescent="0.25">
      <c r="A1" s="3" t="s">
        <v>1</v>
      </c>
      <c r="B1" t="s">
        <v>2</v>
      </c>
      <c r="C1" t="s">
        <v>3</v>
      </c>
      <c r="D1" t="s">
        <v>4</v>
      </c>
      <c r="E1" t="s">
        <v>20</v>
      </c>
      <c r="F1" s="1" t="s">
        <v>152</v>
      </c>
      <c r="G1" s="1" t="s">
        <v>151</v>
      </c>
    </row>
    <row r="2" spans="1:29" s="17" customFormat="1" x14ac:dyDescent="0.25">
      <c r="A2" s="18" t="str">
        <f>'Total Scores'!B18</f>
        <v>Ryan Rodriquez</v>
      </c>
      <c r="B2" s="18" t="str">
        <f>'Total Scores'!C18</f>
        <v>MHP</v>
      </c>
      <c r="C2" s="18">
        <f>'Total Scores'!D18</f>
        <v>32</v>
      </c>
      <c r="D2" s="18" t="str">
        <f>'Total Scores'!E18</f>
        <v>M</v>
      </c>
      <c r="E2" s="18">
        <f>'Total Scores'!U18</f>
        <v>352</v>
      </c>
      <c r="F2" s="18">
        <f>SUM(E2:E3)</f>
        <v>709</v>
      </c>
      <c r="G2" s="18"/>
      <c r="H2" s="18"/>
      <c r="I2" s="18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17" customFormat="1" x14ac:dyDescent="0.25">
      <c r="A3" s="18" t="str">
        <f>'Total Scores'!B17</f>
        <v>Ryne Long</v>
      </c>
      <c r="B3" s="18" t="str">
        <f>'Total Scores'!C17</f>
        <v>MS Wildlife</v>
      </c>
      <c r="C3" s="18">
        <f>'Total Scores'!D17</f>
        <v>30</v>
      </c>
      <c r="D3" s="18" t="str">
        <f>'Total Scores'!E17</f>
        <v>M</v>
      </c>
      <c r="E3" s="18">
        <f>'Total Scores'!U17</f>
        <v>357</v>
      </c>
      <c r="F3" s="18"/>
      <c r="G3" s="18"/>
      <c r="H3" s="18"/>
      <c r="I3" s="18"/>
      <c r="J3" s="1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17" customForma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17" customFormat="1" x14ac:dyDescent="0.25">
      <c r="A5" s="18" t="str">
        <f>'Total Scores'!B15</f>
        <v>Austin Riggs</v>
      </c>
      <c r="B5" s="18" t="str">
        <f>'Total Scores'!C15</f>
        <v>MS Wildlife</v>
      </c>
      <c r="C5" s="18">
        <f>'Total Scores'!D15</f>
        <v>34</v>
      </c>
      <c r="D5" s="18" t="str">
        <f>'Total Scores'!E15</f>
        <v>M</v>
      </c>
      <c r="E5" s="18">
        <f>'Total Scores'!U15</f>
        <v>365</v>
      </c>
      <c r="F5" s="18">
        <f>SUM(E5:E6)</f>
        <v>726</v>
      </c>
      <c r="G5" s="18"/>
      <c r="H5" s="18"/>
      <c r="I5" s="18"/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7" customFormat="1" x14ac:dyDescent="0.25">
      <c r="A6" s="18" t="str">
        <f>'Total Scores'!B16</f>
        <v>Christopher Sorley</v>
      </c>
      <c r="B6" s="18" t="str">
        <f>'Total Scores'!C16</f>
        <v>Texas DPS</v>
      </c>
      <c r="C6" s="18">
        <f>'Total Scores'!D16</f>
        <v>31</v>
      </c>
      <c r="D6" s="18" t="str">
        <f>'Total Scores'!E16</f>
        <v>M</v>
      </c>
      <c r="E6" s="18">
        <f>'Total Scores'!U16</f>
        <v>361</v>
      </c>
      <c r="F6" s="18"/>
      <c r="G6" s="18"/>
      <c r="H6" s="18"/>
      <c r="I6" s="18"/>
      <c r="J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17" customForma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17" customFormat="1" x14ac:dyDescent="0.25">
      <c r="A8" s="18" t="str">
        <f>'Total Scores'!B46</f>
        <v>Nathanael White</v>
      </c>
      <c r="B8" s="18" t="str">
        <f>'Total Scores'!C46</f>
        <v>Gulfport PD</v>
      </c>
      <c r="C8" s="18">
        <f>'Total Scores'!D46</f>
        <v>27</v>
      </c>
      <c r="D8" s="18" t="str">
        <f>'Total Scores'!E46</f>
        <v>M</v>
      </c>
      <c r="E8" s="18">
        <f>'Total Scores'!U46</f>
        <v>296</v>
      </c>
      <c r="F8" s="18">
        <f>SUM(E8:E9)</f>
        <v>592</v>
      </c>
      <c r="G8" s="18"/>
      <c r="H8" s="18"/>
      <c r="I8" s="18"/>
      <c r="J8" s="1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17" customFormat="1" x14ac:dyDescent="0.25">
      <c r="A9" s="18" t="str">
        <f>'Total Scores'!B48</f>
        <v>Joshua Delieto</v>
      </c>
      <c r="B9" s="18" t="str">
        <f>'Total Scores'!C48</f>
        <v>Roanoke PD</v>
      </c>
      <c r="C9" s="18">
        <f>'Total Scores'!D48</f>
        <v>38</v>
      </c>
      <c r="D9" s="18" t="str">
        <f>'Total Scores'!E48</f>
        <v>M</v>
      </c>
      <c r="E9" s="18">
        <f>'Total Scores'!U48</f>
        <v>296</v>
      </c>
      <c r="F9" s="18"/>
      <c r="G9" s="18"/>
      <c r="H9" s="18"/>
      <c r="I9" s="18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17" customForma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17" customFormat="1" x14ac:dyDescent="0.25">
      <c r="A11" s="18" t="str">
        <f>'Total Scores'!B49</f>
        <v>Melanie Moreno</v>
      </c>
      <c r="B11" s="18" t="str">
        <f>'Total Scores'!C49</f>
        <v>Texas DPS</v>
      </c>
      <c r="C11" s="18">
        <f>'Total Scores'!D49</f>
        <v>27</v>
      </c>
      <c r="D11" s="18" t="str">
        <f>'Total Scores'!E49</f>
        <v>F</v>
      </c>
      <c r="E11" s="18">
        <f>'Total Scores'!U49</f>
        <v>294</v>
      </c>
      <c r="F11" s="18">
        <f>SUM(E11:E12)</f>
        <v>590</v>
      </c>
      <c r="G11" s="18"/>
      <c r="H11" s="18"/>
      <c r="I11" s="18"/>
      <c r="J11" s="1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17" customFormat="1" x14ac:dyDescent="0.25">
      <c r="A12" s="18" t="str">
        <f>'Total Scores'!B47</f>
        <v>Amy May</v>
      </c>
      <c r="B12" s="18" t="str">
        <f>'Total Scores'!C47</f>
        <v>MS Wildlife</v>
      </c>
      <c r="C12" s="18">
        <f>'Total Scores'!D47</f>
        <v>29</v>
      </c>
      <c r="D12" s="18" t="str">
        <f>'Total Scores'!E47</f>
        <v>F</v>
      </c>
      <c r="E12" s="18">
        <f>'Total Scores'!U47</f>
        <v>296</v>
      </c>
      <c r="F12" s="18"/>
      <c r="G12" s="18"/>
      <c r="H12" s="18"/>
      <c r="I12" s="18"/>
      <c r="J12" s="1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17" customForma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17" customFormat="1" x14ac:dyDescent="0.25">
      <c r="A14" s="18" t="str">
        <f>'Total Scores'!B20</f>
        <v>Aaron Spann</v>
      </c>
      <c r="B14" s="18" t="str">
        <f>'Total Scores'!C20</f>
        <v>MHP</v>
      </c>
      <c r="C14" s="18">
        <f>'Total Scores'!D20</f>
        <v>39</v>
      </c>
      <c r="D14" s="18" t="str">
        <f>'Total Scores'!E20</f>
        <v>M</v>
      </c>
      <c r="E14" s="18">
        <f>'Total Scores'!U20</f>
        <v>348</v>
      </c>
      <c r="F14" s="18">
        <f>SUM(E14:E15)</f>
        <v>694</v>
      </c>
      <c r="G14" s="18"/>
      <c r="H14" s="18"/>
      <c r="I14" s="18"/>
      <c r="J14" s="1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17" customFormat="1" x14ac:dyDescent="0.25">
      <c r="A15" s="18" t="str">
        <f>'Total Scores'!B22</f>
        <v>Ben Hamilton</v>
      </c>
      <c r="B15" s="18" t="str">
        <f>'Total Scores'!C22</f>
        <v>Oxford PD</v>
      </c>
      <c r="C15" s="18">
        <f>'Total Scores'!D22</f>
        <v>36</v>
      </c>
      <c r="D15" s="18" t="str">
        <f>'Total Scores'!E22</f>
        <v>M</v>
      </c>
      <c r="E15" s="18">
        <f>'Total Scores'!U22</f>
        <v>346</v>
      </c>
      <c r="F15" s="18"/>
      <c r="G15" s="18"/>
      <c r="H15" s="18"/>
      <c r="I15" s="18"/>
      <c r="J15" s="1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17" customForma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17" customFormat="1" x14ac:dyDescent="0.25">
      <c r="A17" s="18" t="str">
        <f>'Total Scores'!B21</f>
        <v>Jordan Garrett</v>
      </c>
      <c r="B17" s="18" t="str">
        <f>'Total Scores'!C21</f>
        <v>LA State Police</v>
      </c>
      <c r="C17" s="18">
        <f>'Total Scores'!D21</f>
        <v>33</v>
      </c>
      <c r="D17" s="18" t="str">
        <f>'Total Scores'!E21</f>
        <v>M</v>
      </c>
      <c r="E17" s="18">
        <f>'Total Scores'!U21</f>
        <v>347</v>
      </c>
      <c r="F17" s="18">
        <f>SUM(E17:E18)</f>
        <v>682</v>
      </c>
      <c r="G17" s="18"/>
      <c r="H17" s="18"/>
      <c r="I17" s="18"/>
      <c r="J17" s="1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17" customFormat="1" x14ac:dyDescent="0.25">
      <c r="A18" s="18" t="str">
        <f>'Total Scores'!B24</f>
        <v>Scott Moller</v>
      </c>
      <c r="B18" s="18" t="str">
        <f>'Total Scores'!C24</f>
        <v>Greenwich</v>
      </c>
      <c r="C18" s="18">
        <f>'Total Scores'!D24</f>
        <v>47</v>
      </c>
      <c r="D18" s="18" t="str">
        <f>'Total Scores'!E24</f>
        <v>M</v>
      </c>
      <c r="E18" s="18">
        <f>'Total Scores'!U24</f>
        <v>335</v>
      </c>
      <c r="F18" s="18"/>
      <c r="G18" s="18"/>
      <c r="H18" s="18"/>
      <c r="I18" s="18"/>
      <c r="J18" s="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17" customForma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17" customFormat="1" x14ac:dyDescent="0.25">
      <c r="A20" s="18" t="str">
        <f>'Total Scores'!B71</f>
        <v>Padrian Miller</v>
      </c>
      <c r="B20" s="18" t="str">
        <f>'Total Scores'!C71</f>
        <v>Capitol PD</v>
      </c>
      <c r="C20" s="18">
        <f>'Total Scores'!D71</f>
        <v>29</v>
      </c>
      <c r="D20" s="18" t="str">
        <f>'Total Scores'!E71</f>
        <v>M</v>
      </c>
      <c r="E20" s="18">
        <f>'Total Scores'!U71</f>
        <v>254</v>
      </c>
      <c r="F20" s="18">
        <f>SUM(E20:E21)</f>
        <v>515</v>
      </c>
      <c r="G20" s="18"/>
      <c r="H20" s="18"/>
      <c r="I20" s="18"/>
      <c r="J20" s="1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17" customFormat="1" x14ac:dyDescent="0.25">
      <c r="A21" s="18" t="str">
        <f>'Total Scores'!B67</f>
        <v>Logan McDaniel</v>
      </c>
      <c r="B21" s="18" t="str">
        <f>'Total Scores'!C67</f>
        <v>MS Wildlife</v>
      </c>
      <c r="C21" s="18">
        <f>'Total Scores'!D67</f>
        <v>24</v>
      </c>
      <c r="D21" s="18" t="str">
        <f>'Total Scores'!E67</f>
        <v>F</v>
      </c>
      <c r="E21" s="18">
        <f>'Total Scores'!U67</f>
        <v>261</v>
      </c>
      <c r="F21" s="18"/>
      <c r="G21" s="18"/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s="17" customForma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17" customFormat="1" x14ac:dyDescent="0.25">
      <c r="A23" s="18" t="str">
        <f>'Total Scores'!B70</f>
        <v>Prinston Henderson</v>
      </c>
      <c r="B23" s="18" t="str">
        <f>'Total Scores'!C70</f>
        <v>Starkville PD</v>
      </c>
      <c r="C23" s="18">
        <f>'Total Scores'!D70</f>
        <v>31</v>
      </c>
      <c r="D23" s="18" t="str">
        <f>'Total Scores'!E70</f>
        <v>M</v>
      </c>
      <c r="E23" s="18">
        <f>'Total Scores'!U70</f>
        <v>260</v>
      </c>
      <c r="F23" s="18">
        <f>SUM(E23:E24)</f>
        <v>513</v>
      </c>
      <c r="G23" s="18"/>
      <c r="H23" s="18"/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s="17" customFormat="1" x14ac:dyDescent="0.25">
      <c r="A24" s="18" t="str">
        <f>'Total Scores'!B74</f>
        <v>Margaret-Marie Ankele</v>
      </c>
      <c r="B24" s="18" t="str">
        <f>'Total Scores'!C74</f>
        <v>Texas DPS</v>
      </c>
      <c r="C24" s="18">
        <f>'Total Scores'!D74</f>
        <v>38</v>
      </c>
      <c r="D24" s="18" t="str">
        <f>'Total Scores'!E74</f>
        <v>F</v>
      </c>
      <c r="E24" s="18">
        <f>'Total Scores'!U74</f>
        <v>253</v>
      </c>
      <c r="F24" s="18"/>
      <c r="G24" s="18"/>
      <c r="H24" s="18"/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s="17" customForma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17" customFormat="1" x14ac:dyDescent="0.25">
      <c r="A26" s="18" t="str">
        <f>'Total Scores'!B84</f>
        <v>Jeremy Hooper</v>
      </c>
      <c r="B26" s="18" t="str">
        <f>'Total Scores'!C84</f>
        <v>Senatobia PD</v>
      </c>
      <c r="C26" s="18">
        <f>'Total Scores'!D84</f>
        <v>36</v>
      </c>
      <c r="D26" s="18" t="str">
        <f>'Total Scores'!E84</f>
        <v>M</v>
      </c>
      <c r="E26" s="18">
        <f>'Total Scores'!U84</f>
        <v>230</v>
      </c>
      <c r="F26" s="18">
        <f>SUM(E26:E27)</f>
        <v>452</v>
      </c>
      <c r="G26" s="18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s="17" customFormat="1" x14ac:dyDescent="0.25">
      <c r="A27" s="18" t="str">
        <f>'Total Scores'!B88</f>
        <v>Brandon Cooper</v>
      </c>
      <c r="B27" s="18" t="str">
        <f>'Total Scores'!C88</f>
        <v>RCSO</v>
      </c>
      <c r="C27" s="18">
        <f>'Total Scores'!D88</f>
        <v>25</v>
      </c>
      <c r="D27" s="18" t="str">
        <f>'Total Scores'!E88</f>
        <v>M</v>
      </c>
      <c r="E27" s="18">
        <f>'Total Scores'!U88</f>
        <v>222</v>
      </c>
      <c r="F27" s="18"/>
      <c r="G27" s="18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s="17" customForma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s="17" customFormat="1" x14ac:dyDescent="0.25">
      <c r="A29" s="18" t="str">
        <f>'Total Scores'!B91</f>
        <v>Dalton Avent</v>
      </c>
      <c r="B29" s="18" t="str">
        <f>'Total Scores'!C91</f>
        <v>Flowood PD</v>
      </c>
      <c r="C29" s="18">
        <f>'Total Scores'!D91</f>
        <v>23</v>
      </c>
      <c r="D29" s="18" t="str">
        <f>'Total Scores'!E91</f>
        <v>M</v>
      </c>
      <c r="E29" s="18">
        <f>'Total Scores'!U91</f>
        <v>214</v>
      </c>
      <c r="F29" s="18">
        <f>SUM(E29:E30)</f>
        <v>439</v>
      </c>
      <c r="G29" s="18"/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s="17" customFormat="1" x14ac:dyDescent="0.25">
      <c r="A30" s="18" t="str">
        <f>'Total Scores'!B87</f>
        <v>Dylan Drago</v>
      </c>
      <c r="B30" s="18" t="str">
        <f>'Total Scores'!C87</f>
        <v>Brandon PD</v>
      </c>
      <c r="C30" s="18">
        <f>'Total Scores'!D87</f>
        <v>27</v>
      </c>
      <c r="D30" s="18" t="str">
        <f>'Total Scores'!E87</f>
        <v>M</v>
      </c>
      <c r="E30" s="18">
        <f>'Total Scores'!U87</f>
        <v>225</v>
      </c>
      <c r="F30" s="18"/>
      <c r="G30" s="18"/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s="17" customForma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s="17" customFormat="1" x14ac:dyDescent="0.25">
      <c r="A32" s="18" t="str">
        <f>'Total Scores'!B38</f>
        <v>Trevor Blocker</v>
      </c>
      <c r="B32" s="18" t="str">
        <f>'Total Scores'!C38</f>
        <v>Desoto SO</v>
      </c>
      <c r="C32" s="18">
        <f>'Total Scores'!D38</f>
        <v>31</v>
      </c>
      <c r="D32" s="18" t="str">
        <f>'Total Scores'!E38</f>
        <v>M</v>
      </c>
      <c r="E32" s="18">
        <f>'Total Scores'!U38</f>
        <v>312</v>
      </c>
      <c r="F32" s="18">
        <f>SUM(E32:E33)</f>
        <v>623</v>
      </c>
      <c r="G32" s="18"/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s="17" customFormat="1" x14ac:dyDescent="0.25">
      <c r="A33" s="18" t="str">
        <f>'Total Scores'!B39</f>
        <v>Ruth Hernandez</v>
      </c>
      <c r="B33" s="18" t="str">
        <f>'Total Scores'!C39</f>
        <v>Rhode Is PD</v>
      </c>
      <c r="C33" s="18">
        <f>'Total Scores'!D39</f>
        <v>41</v>
      </c>
      <c r="D33" s="18" t="str">
        <f>'Total Scores'!E39</f>
        <v>F</v>
      </c>
      <c r="E33" s="18">
        <f>'Total Scores'!U39</f>
        <v>311</v>
      </c>
      <c r="F33" s="18"/>
      <c r="G33" s="18"/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s="17" customFormat="1" x14ac:dyDescent="0.25">
      <c r="A34" s="18"/>
      <c r="B34" s="18"/>
      <c r="C34" s="18"/>
      <c r="D34" s="18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17" customFormat="1" x14ac:dyDescent="0.25">
      <c r="A35" s="18" t="str">
        <f>'Total Scores'!B43</f>
        <v>Christopher Anders</v>
      </c>
      <c r="B35" s="18" t="str">
        <f>'Total Scores'!C43</f>
        <v>Desoto SO</v>
      </c>
      <c r="C35" s="18">
        <f>'Total Scores'!D43</f>
        <v>35</v>
      </c>
      <c r="D35" s="18" t="str">
        <f>'Total Scores'!E43</f>
        <v>M</v>
      </c>
      <c r="E35" s="18">
        <f>'Total Scores'!U43</f>
        <v>300</v>
      </c>
      <c r="F35" s="18">
        <f>SUM(E35:E36)</f>
        <v>615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17" customFormat="1" x14ac:dyDescent="0.25">
      <c r="A36" s="18" t="str">
        <f>'Total Scores'!B35</f>
        <v>Jordan Sims</v>
      </c>
      <c r="B36" s="18" t="str">
        <f>'Total Scores'!C35</f>
        <v>Desoto SO</v>
      </c>
      <c r="C36" s="18">
        <f>'Total Scores'!D35</f>
        <v>40</v>
      </c>
      <c r="D36" s="18" t="str">
        <f>'Total Scores'!E35</f>
        <v>M</v>
      </c>
      <c r="E36" s="18">
        <f>'Total Scores'!U35</f>
        <v>315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s="17" customFormat="1" x14ac:dyDescent="0.25">
      <c r="A37" s="18"/>
      <c r="B37" s="18"/>
      <c r="C37" s="18"/>
      <c r="D37" s="18"/>
      <c r="E37" s="1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17" customFormat="1" x14ac:dyDescent="0.25">
      <c r="A38" s="18" t="str">
        <f>'Total Scores'!B37</f>
        <v>Garrett Miles</v>
      </c>
      <c r="B38" s="18" t="str">
        <f>'Total Scores'!C37</f>
        <v>Starkville PD</v>
      </c>
      <c r="C38" s="18">
        <f>'Total Scores'!D37</f>
        <v>26</v>
      </c>
      <c r="D38" s="18" t="str">
        <f>'Total Scores'!E37</f>
        <v>M</v>
      </c>
      <c r="E38" s="18">
        <f>'Total Scores'!U37</f>
        <v>313</v>
      </c>
      <c r="F38" s="18">
        <f>SUM(E38:E39)</f>
        <v>615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s="17" customFormat="1" x14ac:dyDescent="0.25">
      <c r="A39" s="18" t="str">
        <f>'Total Scores'!B41</f>
        <v>Denas Brown</v>
      </c>
      <c r="B39" s="18" t="str">
        <f>'Total Scores'!C41</f>
        <v>Roanoke SO</v>
      </c>
      <c r="C39" s="18">
        <f>'Total Scores'!D41</f>
        <v>27</v>
      </c>
      <c r="D39" s="18" t="str">
        <f>'Total Scores'!E41</f>
        <v>M</v>
      </c>
      <c r="E39" s="18">
        <f>'Total Scores'!U41</f>
        <v>302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s="17" customFormat="1" x14ac:dyDescent="0.25">
      <c r="A40" s="18"/>
      <c r="B40" s="18"/>
      <c r="C40" s="18"/>
      <c r="D40" s="18"/>
      <c r="E40" s="1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s="17" customFormat="1" x14ac:dyDescent="0.25">
      <c r="A41" s="18" t="str">
        <f>'Total Scores'!B44</f>
        <v>Dylan Hudson</v>
      </c>
      <c r="B41" s="18" t="str">
        <f>'Total Scores'!C44</f>
        <v>Oxford PD</v>
      </c>
      <c r="C41" s="18">
        <f>'Total Scores'!D44</f>
        <v>26</v>
      </c>
      <c r="D41" s="18" t="str">
        <f>'Total Scores'!E44</f>
        <v>M</v>
      </c>
      <c r="E41" s="18">
        <f>'Total Scores'!U44</f>
        <v>300</v>
      </c>
      <c r="F41" s="18">
        <f>SUM(E41:E42)</f>
        <v>614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17" customFormat="1" x14ac:dyDescent="0.25">
      <c r="A42" s="18" t="str">
        <f>'Total Scores'!B36</f>
        <v>Dani Basye</v>
      </c>
      <c r="B42" s="18" t="str">
        <f>'Total Scores'!C36</f>
        <v>Texas DPS</v>
      </c>
      <c r="C42" s="18">
        <f>'Total Scores'!D36</f>
        <v>36</v>
      </c>
      <c r="D42" s="18" t="str">
        <f>'Total Scores'!E36</f>
        <v>F</v>
      </c>
      <c r="E42" s="18">
        <f>'Total Scores'!U36</f>
        <v>314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17" customFormat="1" x14ac:dyDescent="0.25">
      <c r="A43" s="18"/>
      <c r="B43" s="18"/>
      <c r="C43"/>
      <c r="D43"/>
      <c r="E4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s="17" customFormat="1" x14ac:dyDescent="0.25">
      <c r="A44" s="18" t="str">
        <f>'Total Scores'!B28</f>
        <v>Davionce Earnest</v>
      </c>
      <c r="B44" s="18" t="str">
        <f>'Total Scores'!C28</f>
        <v>Texas DPS</v>
      </c>
      <c r="C44" s="18">
        <f>'Total Scores'!D28</f>
        <v>32</v>
      </c>
      <c r="D44" s="18" t="str">
        <f>'Total Scores'!E28</f>
        <v>M</v>
      </c>
      <c r="E44" s="18">
        <f>'Total Scores'!U28</f>
        <v>331</v>
      </c>
      <c r="F44" s="18">
        <f>SUM(E44:E45)</f>
        <v>652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17" customFormat="1" x14ac:dyDescent="0.25">
      <c r="A45" s="18" t="str">
        <f>'Total Scores'!B34</f>
        <v>Hunter Brown</v>
      </c>
      <c r="B45" s="18" t="str">
        <f>'Total Scores'!C34</f>
        <v>Starkville PD</v>
      </c>
      <c r="C45" s="18">
        <f>'Total Scores'!D34</f>
        <v>35</v>
      </c>
      <c r="D45" s="18" t="str">
        <f>'Total Scores'!E34</f>
        <v>M</v>
      </c>
      <c r="E45" s="18">
        <f>'Total Scores'!U34</f>
        <v>321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s="17" customFormat="1" x14ac:dyDescent="0.25">
      <c r="A46" s="18"/>
      <c r="B46" s="18"/>
      <c r="C46" s="18"/>
      <c r="D46" s="18"/>
      <c r="E46" s="1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s="17" customFormat="1" x14ac:dyDescent="0.25">
      <c r="A47" s="18" t="str">
        <f>'Total Scores'!B31</f>
        <v>Kam Herod</v>
      </c>
      <c r="B47" s="18" t="str">
        <f>'Total Scores'!C31</f>
        <v>Oxford PD</v>
      </c>
      <c r="C47" s="18">
        <f>'Total Scores'!D31</f>
        <v>28</v>
      </c>
      <c r="D47" s="18" t="str">
        <f>'Total Scores'!E31</f>
        <v>M</v>
      </c>
      <c r="E47" s="18">
        <f>'Total Scores'!U31</f>
        <v>327</v>
      </c>
      <c r="F47" s="18">
        <f>SUM(E47:E48)</f>
        <v>649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s="17" customFormat="1" x14ac:dyDescent="0.25">
      <c r="A48" s="18" t="str">
        <f>'Total Scores'!B32</f>
        <v>Chris Cousin</v>
      </c>
      <c r="B48" s="18" t="str">
        <f>'Total Scores'!C32</f>
        <v>RCSO</v>
      </c>
      <c r="C48" s="18">
        <f>'Total Scores'!D32</f>
        <v>27</v>
      </c>
      <c r="D48" s="18" t="str">
        <f>'Total Scores'!E32</f>
        <v>M</v>
      </c>
      <c r="E48" s="18">
        <f>'Total Scores'!U32</f>
        <v>322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17" customFormat="1" x14ac:dyDescent="0.25">
      <c r="A49" s="18"/>
      <c r="B49" s="18"/>
      <c r="C49" s="18"/>
      <c r="D49" s="18"/>
      <c r="E49" s="1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s="17" customFormat="1" x14ac:dyDescent="0.25">
      <c r="A50" s="18" t="str">
        <f>'Total Scores'!B27</f>
        <v>Mike Burkes</v>
      </c>
      <c r="B50" s="18" t="str">
        <f>'Total Scores'!C27</f>
        <v>Oxford PD</v>
      </c>
      <c r="C50" s="18">
        <f>'Total Scores'!D27</f>
        <v>30</v>
      </c>
      <c r="D50" s="18" t="str">
        <f>'Total Scores'!E27</f>
        <v>M</v>
      </c>
      <c r="E50" s="18">
        <f>'Total Scores'!U27</f>
        <v>333</v>
      </c>
      <c r="F50" s="18">
        <f>SUM(E50:E51)</f>
        <v>655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s="17" customFormat="1" x14ac:dyDescent="0.25">
      <c r="A51" s="18" t="str">
        <f>'Total Scores'!B33</f>
        <v>Justin Jarvis</v>
      </c>
      <c r="B51" s="18" t="str">
        <f>'Total Scores'!C33</f>
        <v>Starkville PD</v>
      </c>
      <c r="C51" s="18">
        <f>'Total Scores'!D33</f>
        <v>31</v>
      </c>
      <c r="D51" s="18" t="str">
        <f>'Total Scores'!E33</f>
        <v>M</v>
      </c>
      <c r="E51" s="18">
        <f>'Total Scores'!U33</f>
        <v>322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17" customFormat="1" x14ac:dyDescent="0.25">
      <c r="A52" s="18"/>
      <c r="B52" s="18"/>
      <c r="C52" s="18"/>
      <c r="D52" s="18"/>
      <c r="E52" s="1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17" customFormat="1" x14ac:dyDescent="0.25">
      <c r="A53" s="18" t="str">
        <f>'Total Scores'!B29</f>
        <v>Lisa Hanley</v>
      </c>
      <c r="B53" s="18" t="str">
        <f>'Total Scores'!C29</f>
        <v>Rhode Is PD</v>
      </c>
      <c r="C53" s="18">
        <f>'Total Scores'!D29</f>
        <v>40</v>
      </c>
      <c r="D53" s="18" t="str">
        <f>'Total Scores'!E29</f>
        <v>F</v>
      </c>
      <c r="E53" s="18">
        <f>'Total Scores'!U29</f>
        <v>328</v>
      </c>
      <c r="F53" s="18">
        <f>SUM(E53:E54)</f>
        <v>656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17" customFormat="1" x14ac:dyDescent="0.25">
      <c r="A54" s="18" t="str">
        <f>'Total Scores'!B30</f>
        <v>Caleb Winters</v>
      </c>
      <c r="B54" s="18" t="str">
        <f>'Total Scores'!C30</f>
        <v>Hornlake PD</v>
      </c>
      <c r="C54" s="18">
        <f>'Total Scores'!D30</f>
        <v>31</v>
      </c>
      <c r="D54" s="18" t="str">
        <f>'Total Scores'!E30</f>
        <v>M</v>
      </c>
      <c r="E54" s="18">
        <f>'Total Scores'!U30</f>
        <v>328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17" customFormat="1" x14ac:dyDescent="0.25">
      <c r="A55" s="18"/>
      <c r="B55" s="18"/>
      <c r="C55"/>
      <c r="D55"/>
      <c r="E5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17" customFormat="1" x14ac:dyDescent="0.25">
      <c r="A56" s="18" t="str">
        <f>'Total Scores'!B19</f>
        <v>Austin Tallent</v>
      </c>
      <c r="B56" s="18" t="str">
        <f>'Total Scores'!C19</f>
        <v>MS Wildlife</v>
      </c>
      <c r="C56" s="18">
        <f>'Total Scores'!D19</f>
        <v>30</v>
      </c>
      <c r="D56" s="18" t="str">
        <f>'Total Scores'!E19</f>
        <v>M</v>
      </c>
      <c r="E56" s="18">
        <f>'Total Scores'!U19</f>
        <v>349</v>
      </c>
      <c r="F56" s="18">
        <f>SUM(E56:E57)</f>
        <v>684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17" customFormat="1" x14ac:dyDescent="0.25">
      <c r="A57" s="18" t="str">
        <f>'Total Scores'!B25</f>
        <v>Colby Miggins</v>
      </c>
      <c r="B57" s="18" t="str">
        <f>'Total Scores'!C25</f>
        <v>MS Wildlife</v>
      </c>
      <c r="C57" s="18">
        <f>'Total Scores'!D25</f>
        <v>28</v>
      </c>
      <c r="D57" s="18" t="str">
        <f>'Total Scores'!E25</f>
        <v>M</v>
      </c>
      <c r="E57" s="18">
        <f>'Total Scores'!U25</f>
        <v>335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17" customFormat="1" x14ac:dyDescent="0.25">
      <c r="A58" s="18"/>
      <c r="B58" s="18"/>
      <c r="C58"/>
      <c r="D58"/>
      <c r="E5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17" customFormat="1" x14ac:dyDescent="0.25">
      <c r="A59" s="18" t="str">
        <f>'Total Scores'!B10</f>
        <v>Julian Wells</v>
      </c>
      <c r="B59" s="18" t="str">
        <f>'Total Scores'!C10</f>
        <v>MHP</v>
      </c>
      <c r="C59" s="18">
        <f>'Total Scores'!D10</f>
        <v>27</v>
      </c>
      <c r="D59" s="18" t="str">
        <f>'Total Scores'!E10</f>
        <v>M</v>
      </c>
      <c r="E59" s="18">
        <f>'Total Scores'!U10</f>
        <v>375</v>
      </c>
      <c r="F59" s="18">
        <f>SUM(E59:E60)</f>
        <v>745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17" customFormat="1" x14ac:dyDescent="0.25">
      <c r="A60" s="18" t="str">
        <f>'Total Scores'!B12</f>
        <v>James Murphy</v>
      </c>
      <c r="B60" s="18" t="str">
        <f>'Total Scores'!C12</f>
        <v>Roanoke SO</v>
      </c>
      <c r="C60" s="18">
        <f>'Total Scores'!D12</f>
        <v>46</v>
      </c>
      <c r="D60" s="18" t="str">
        <f>'Total Scores'!E12</f>
        <v>M</v>
      </c>
      <c r="E60" s="18">
        <f>'Total Scores'!U12</f>
        <v>370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17" customFormat="1" x14ac:dyDescent="0.25">
      <c r="A61" s="18"/>
      <c r="B61" s="18"/>
      <c r="C61" s="18"/>
      <c r="D61" s="18"/>
      <c r="E61" s="1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17" customFormat="1" x14ac:dyDescent="0.25">
      <c r="A62" s="18" t="str">
        <f>'Total Scores'!B8</f>
        <v>Jeremiah Brown</v>
      </c>
      <c r="B62" s="18" t="str">
        <f>'Total Scores'!C8</f>
        <v>Desoto SO</v>
      </c>
      <c r="C62" s="18">
        <f>'Total Scores'!D8</f>
        <v>33</v>
      </c>
      <c r="D62" s="18" t="str">
        <f>'Total Scores'!E8</f>
        <v>M</v>
      </c>
      <c r="E62" s="18">
        <f>'Total Scores'!U8</f>
        <v>384</v>
      </c>
      <c r="F62" s="18">
        <f>SUM(E62:E63)</f>
        <v>758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17" customFormat="1" x14ac:dyDescent="0.25">
      <c r="A63" s="18" t="str">
        <f>'Total Scores'!B11</f>
        <v>Payton Marascalco</v>
      </c>
      <c r="B63" s="18" t="str">
        <f>'Total Scores'!C11</f>
        <v>MS Wildlife</v>
      </c>
      <c r="C63" s="18">
        <f>'Total Scores'!D11</f>
        <v>28</v>
      </c>
      <c r="D63" s="18" t="str">
        <f>'Total Scores'!E11</f>
        <v>M</v>
      </c>
      <c r="E63" s="18">
        <f>'Total Scores'!U11</f>
        <v>374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17" customFormat="1" x14ac:dyDescent="0.25">
      <c r="A64" s="18"/>
      <c r="B64" s="18"/>
      <c r="C64" s="18"/>
      <c r="D64" s="18"/>
      <c r="E64" s="1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17" customFormat="1" x14ac:dyDescent="0.25">
      <c r="A65" s="18" t="str">
        <f>'Total Scores'!B13</f>
        <v>Scott Bisci</v>
      </c>
      <c r="B65" s="18" t="str">
        <f>'Total Scores'!C13</f>
        <v>Lopatcong PD</v>
      </c>
      <c r="C65" s="18">
        <f>'Total Scores'!D13</f>
        <v>50</v>
      </c>
      <c r="D65" s="18" t="str">
        <f>'Total Scores'!E13</f>
        <v>M</v>
      </c>
      <c r="E65" s="18">
        <f>'Total Scores'!U13</f>
        <v>366</v>
      </c>
      <c r="F65" s="18">
        <f>SUM(E65:E66)</f>
        <v>750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17" customFormat="1" x14ac:dyDescent="0.25">
      <c r="A66" s="18" t="str">
        <f>'Total Scores'!B9</f>
        <v>Braeden Reynolds</v>
      </c>
      <c r="B66" s="18" t="str">
        <f>'Total Scores'!C9</f>
        <v>MS Wildlife</v>
      </c>
      <c r="C66" s="18">
        <f>'Total Scores'!D9</f>
        <v>32</v>
      </c>
      <c r="D66" s="18" t="str">
        <f>'Total Scores'!E9</f>
        <v>M</v>
      </c>
      <c r="E66" s="18">
        <f>'Total Scores'!U9</f>
        <v>384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17" customFormat="1" x14ac:dyDescent="0.25">
      <c r="A67" s="18"/>
      <c r="B67" s="18"/>
      <c r="C67"/>
      <c r="D67"/>
      <c r="E6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17" customFormat="1" x14ac:dyDescent="0.25">
      <c r="A68" s="18" t="str">
        <f>'Total Scores'!B82</f>
        <v>Michael Humphreys</v>
      </c>
      <c r="B68" s="18" t="str">
        <f>'Total Scores'!C82</f>
        <v>Capitol PD</v>
      </c>
      <c r="C68" s="18">
        <f>'Total Scores'!D82</f>
        <v>60</v>
      </c>
      <c r="D68" s="18" t="str">
        <f>'Total Scores'!E82</f>
        <v>M</v>
      </c>
      <c r="E68" s="18">
        <f>'Total Scores'!U82</f>
        <v>235</v>
      </c>
      <c r="F68" s="18">
        <f>SUM(E68:E69)</f>
        <v>473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17" customFormat="1" x14ac:dyDescent="0.25">
      <c r="A69" s="18" t="str">
        <f>'Total Scores'!B80</f>
        <v>Marcus Johnson</v>
      </c>
      <c r="B69" s="18" t="str">
        <f>'Total Scores'!C80</f>
        <v>Senatobia PD</v>
      </c>
      <c r="C69" s="18">
        <f>'Total Scores'!D80</f>
        <v>38</v>
      </c>
      <c r="D69" s="18" t="str">
        <f>'Total Scores'!E80</f>
        <v>M</v>
      </c>
      <c r="E69" s="18">
        <f>'Total Scores'!U80</f>
        <v>238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17" customFormat="1" x14ac:dyDescent="0.25">
      <c r="A70" s="18"/>
      <c r="B70" s="18"/>
      <c r="C70" s="18"/>
      <c r="D70" s="18"/>
      <c r="E70" s="1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17" customFormat="1" x14ac:dyDescent="0.25">
      <c r="A71" s="18" t="str">
        <f>'Total Scores'!B81</f>
        <v>Janet Montoya</v>
      </c>
      <c r="B71" s="18" t="str">
        <f>'Total Scores'!C81</f>
        <v>Southaven PD</v>
      </c>
      <c r="C71" s="18">
        <f>'Total Scores'!D81</f>
        <v>25</v>
      </c>
      <c r="D71" s="18" t="str">
        <f>'Total Scores'!E81</f>
        <v>F</v>
      </c>
      <c r="E71" s="18">
        <f>'Total Scores'!U81</f>
        <v>236</v>
      </c>
      <c r="F71" s="18">
        <f>SUM(E71:E72)</f>
        <v>479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17" customFormat="1" x14ac:dyDescent="0.25">
      <c r="A72" s="18" t="str">
        <f>'Total Scores'!B78</f>
        <v>Samuel Zayn</v>
      </c>
      <c r="B72" s="18" t="str">
        <f>'Total Scores'!C78</f>
        <v>Starkville PD</v>
      </c>
      <c r="C72" s="18">
        <f>'Total Scores'!D78</f>
        <v>23</v>
      </c>
      <c r="D72" s="18" t="str">
        <f>'Total Scores'!E78</f>
        <v>M</v>
      </c>
      <c r="E72" s="18">
        <f>'Total Scores'!U78</f>
        <v>243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17" customFormat="1" x14ac:dyDescent="0.25">
      <c r="A73" s="18"/>
      <c r="B73" s="18"/>
      <c r="C73" s="18"/>
      <c r="D73" s="18"/>
      <c r="E73" s="1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17" customFormat="1" x14ac:dyDescent="0.25">
      <c r="A74" s="18" t="str">
        <f>'Total Scores'!B83</f>
        <v>Houston Avent</v>
      </c>
      <c r="B74" s="18" t="str">
        <f>'Total Scores'!C83</f>
        <v>Flowood PD</v>
      </c>
      <c r="C74" s="18">
        <f>'Total Scores'!D83</f>
        <v>22</v>
      </c>
      <c r="D74" s="18" t="str">
        <f>'Total Scores'!E83</f>
        <v>M</v>
      </c>
      <c r="E74" s="18">
        <f>'Total Scores'!U83</f>
        <v>230</v>
      </c>
      <c r="F74" s="18">
        <f>SUM(E74:E75)</f>
        <v>469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17" customFormat="1" x14ac:dyDescent="0.25">
      <c r="A75" s="18" t="str">
        <f>'Total Scores'!B79</f>
        <v>Mackenzie Davis</v>
      </c>
      <c r="B75" s="18" t="str">
        <f>'Total Scores'!C79</f>
        <v>Flowood PD</v>
      </c>
      <c r="C75" s="18">
        <f>'Total Scores'!D79</f>
        <v>31</v>
      </c>
      <c r="D75" s="18" t="str">
        <f>'Total Scores'!E79</f>
        <v>M</v>
      </c>
      <c r="E75" s="18">
        <f>'Total Scores'!U79</f>
        <v>239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17" customFormat="1" x14ac:dyDescent="0.25">
      <c r="A76" s="18"/>
      <c r="B76" s="18"/>
      <c r="C76" s="18"/>
      <c r="D76" s="18"/>
      <c r="E76" s="1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17" customFormat="1" x14ac:dyDescent="0.25">
      <c r="A77" s="18" t="str">
        <f>'Total Scores'!B50</f>
        <v>Brian Fitzgerald</v>
      </c>
      <c r="B77" s="18" t="str">
        <f>'Total Scores'!C50</f>
        <v>RCSO</v>
      </c>
      <c r="C77" s="18">
        <f>'Total Scores'!D50</f>
        <v>33</v>
      </c>
      <c r="D77" s="18" t="str">
        <f>'Total Scores'!E50</f>
        <v>M</v>
      </c>
      <c r="E77" s="18">
        <f>'Total Scores'!U50</f>
        <v>292</v>
      </c>
      <c r="F77" s="18">
        <f>SUM(E77:E78)</f>
        <v>582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17" customFormat="1" x14ac:dyDescent="0.25">
      <c r="A78" s="18" t="str">
        <f>'Total Scores'!B53</f>
        <v>Dustin Neitch</v>
      </c>
      <c r="B78" s="18" t="str">
        <f>'Total Scores'!C53</f>
        <v>Texas DPS</v>
      </c>
      <c r="C78" s="18">
        <f>'Total Scores'!D53</f>
        <v>32</v>
      </c>
      <c r="D78" s="18" t="str">
        <f>'Total Scores'!E53</f>
        <v>M</v>
      </c>
      <c r="E78" s="18">
        <f>'Total Scores'!U53</f>
        <v>290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17" customFormat="1" x14ac:dyDescent="0.25">
      <c r="A79" s="18"/>
      <c r="B79" s="18"/>
      <c r="C79" s="18"/>
      <c r="D79" s="18"/>
      <c r="E79" s="1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s="17" customFormat="1" x14ac:dyDescent="0.25">
      <c r="A80" s="18" t="str">
        <f>'Total Scores'!B51</f>
        <v>Willson Stewart</v>
      </c>
      <c r="B80" s="18" t="str">
        <f>'Total Scores'!C51</f>
        <v>RCSO</v>
      </c>
      <c r="C80" s="18">
        <f>'Total Scores'!D51</f>
        <v>25</v>
      </c>
      <c r="D80" s="18" t="str">
        <f>'Total Scores'!E51</f>
        <v>M</v>
      </c>
      <c r="E80" s="18">
        <f>'Total Scores'!U51</f>
        <v>292</v>
      </c>
      <c r="F80" s="18">
        <f>SUM(E80:E81)</f>
        <v>582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s="17" customFormat="1" x14ac:dyDescent="0.25">
      <c r="A81" s="18" t="str">
        <f>'Total Scores'!B52</f>
        <v>Charlie Goodwin</v>
      </c>
      <c r="B81" s="18" t="str">
        <f>'Total Scores'!C52</f>
        <v>Capitol PD</v>
      </c>
      <c r="C81" s="18">
        <f>'Total Scores'!D52</f>
        <v>42</v>
      </c>
      <c r="D81" s="18" t="str">
        <f>'Total Scores'!E52</f>
        <v>M</v>
      </c>
      <c r="E81" s="18">
        <f>'Total Scores'!U52</f>
        <v>290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s="17" customFormat="1" x14ac:dyDescent="0.25">
      <c r="A82" s="18"/>
      <c r="B82" s="18"/>
      <c r="C82"/>
      <c r="D82"/>
      <c r="E8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s="17" customFormat="1" x14ac:dyDescent="0.25">
      <c r="A83" s="18" t="str">
        <f>'Total Scores'!B61</f>
        <v xml:space="preserve">Kelvin James </v>
      </c>
      <c r="B83" s="18" t="str">
        <f>'Total Scores'!C61</f>
        <v>Picayune PD</v>
      </c>
      <c r="C83" s="18">
        <f>'Total Scores'!D61</f>
        <v>31</v>
      </c>
      <c r="D83" s="18" t="str">
        <f>'Total Scores'!E61</f>
        <v>M</v>
      </c>
      <c r="E83" s="18">
        <f>'Total Scores'!U61</f>
        <v>275</v>
      </c>
      <c r="F83" s="18">
        <f>SUM(E83:E84)</f>
        <v>557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s="17" customFormat="1" x14ac:dyDescent="0.25">
      <c r="A84" s="18" t="str">
        <f>'Total Scores'!B57</f>
        <v>Kenny Hale</v>
      </c>
      <c r="B84" s="18" t="str">
        <f>'Total Scores'!C57</f>
        <v>Roanoke SO</v>
      </c>
      <c r="C84" s="18">
        <f>'Total Scores'!D57</f>
        <v>27</v>
      </c>
      <c r="D84" s="18" t="str">
        <f>'Total Scores'!E57</f>
        <v>M</v>
      </c>
      <c r="E84" s="18">
        <f>'Total Scores'!U57</f>
        <v>282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s="17" customFormat="1" x14ac:dyDescent="0.25">
      <c r="A85" s="18"/>
      <c r="B85" s="18"/>
      <c r="C85" s="18"/>
      <c r="D85" s="18"/>
      <c r="E85" s="1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s="17" customFormat="1" x14ac:dyDescent="0.25">
      <c r="A86" s="18" t="str">
        <f>'Total Scores'!B58</f>
        <v>Chris Penton</v>
      </c>
      <c r="B86" s="18" t="str">
        <f>'Total Scores'!C58</f>
        <v>Picayune PD</v>
      </c>
      <c r="C86" s="18">
        <f>'Total Scores'!D58</f>
        <v>27</v>
      </c>
      <c r="D86" s="18" t="str">
        <f>'Total Scores'!E58</f>
        <v>M</v>
      </c>
      <c r="E86" s="18">
        <f>'Total Scores'!U58</f>
        <v>281</v>
      </c>
      <c r="F86" s="18">
        <f>SUM(E86:E87)</f>
        <v>569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s="17" customFormat="1" x14ac:dyDescent="0.25">
      <c r="A87" s="18" t="str">
        <f>'Total Scores'!B54</f>
        <v>David Sink</v>
      </c>
      <c r="B87" s="18" t="str">
        <f>'Total Scores'!C54</f>
        <v>Roanoke PD</v>
      </c>
      <c r="C87" s="18">
        <f>'Total Scores'!D54</f>
        <v>60</v>
      </c>
      <c r="D87" s="18" t="str">
        <f>'Total Scores'!E54</f>
        <v>M</v>
      </c>
      <c r="E87" s="18">
        <f>'Total Scores'!U54</f>
        <v>288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s="17" customFormat="1" x14ac:dyDescent="0.25">
      <c r="A88" s="18"/>
      <c r="B88" s="18"/>
      <c r="C88" s="18"/>
      <c r="D88" s="18"/>
      <c r="E88" s="1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s="17" customFormat="1" x14ac:dyDescent="0.25">
      <c r="A89" s="18" t="str">
        <f>'Total Scores'!B62</f>
        <v>Kyle Cummings</v>
      </c>
      <c r="B89" s="18" t="str">
        <f>'Total Scores'!C62</f>
        <v>MDOC</v>
      </c>
      <c r="C89" s="18">
        <f>'Total Scores'!D62</f>
        <v>40</v>
      </c>
      <c r="D89" s="18" t="str">
        <f>'Total Scores'!E62</f>
        <v>M</v>
      </c>
      <c r="E89" s="18">
        <f>'Total Scores'!U62</f>
        <v>273</v>
      </c>
      <c r="F89" s="18">
        <f>SUM(E89:E90)</f>
        <v>559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s="17" customFormat="1" x14ac:dyDescent="0.25">
      <c r="A90" s="18" t="str">
        <f>'Total Scores'!B56</f>
        <v>Steven Lamonica</v>
      </c>
      <c r="B90" s="18" t="str">
        <f>'Total Scores'!C56</f>
        <v>Gulfport PD</v>
      </c>
      <c r="C90" s="18">
        <f>'Total Scores'!D56</f>
        <v>35</v>
      </c>
      <c r="D90" s="18" t="str">
        <f>'Total Scores'!E56</f>
        <v>M</v>
      </c>
      <c r="E90" s="18">
        <f>'Total Scores'!U56</f>
        <v>286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s="17" customFormat="1" x14ac:dyDescent="0.25">
      <c r="A91" s="18"/>
      <c r="B91" s="18"/>
      <c r="C91" s="18"/>
      <c r="D91" s="18"/>
      <c r="E91" s="1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s="17" customFormat="1" x14ac:dyDescent="0.25">
      <c r="A92" s="18" t="str">
        <f>'Total Scores'!B55</f>
        <v>Michael Artz</v>
      </c>
      <c r="B92" s="18" t="str">
        <f>'Total Scores'!C55</f>
        <v>Gulfport PD</v>
      </c>
      <c r="C92" s="18">
        <f>'Total Scores'!D55</f>
        <v>28</v>
      </c>
      <c r="D92" s="18" t="str">
        <f>'Total Scores'!E55</f>
        <v>M</v>
      </c>
      <c r="E92" s="18">
        <f>'Total Scores'!U55</f>
        <v>286</v>
      </c>
      <c r="F92" s="18">
        <f>SUM(E92:E93)</f>
        <v>567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s="17" customFormat="1" x14ac:dyDescent="0.25">
      <c r="A93" s="18" t="str">
        <f>'Total Scores'!B59</f>
        <v>Danielle McBryde</v>
      </c>
      <c r="B93" s="18" t="str">
        <f>'Total Scores'!C59</f>
        <v>Texas DPS</v>
      </c>
      <c r="C93" s="18">
        <f>'Total Scores'!D59</f>
        <v>25</v>
      </c>
      <c r="D93" s="18" t="str">
        <f>'Total Scores'!E59</f>
        <v>F</v>
      </c>
      <c r="E93" s="18">
        <f>'Total Scores'!U59</f>
        <v>281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s="17" customFormat="1" x14ac:dyDescent="0.25">
      <c r="A94" s="18"/>
      <c r="B94" s="18"/>
      <c r="C94"/>
      <c r="D94"/>
      <c r="E9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s="17" customFormat="1" x14ac:dyDescent="0.25">
      <c r="A95" s="18" t="str">
        <f>'Total Scores'!B6</f>
        <v>Bradley Starling</v>
      </c>
      <c r="B95" s="18" t="str">
        <f>'Total Scores'!C6</f>
        <v>MS Wildlife</v>
      </c>
      <c r="C95" s="18">
        <f>'Total Scores'!D6</f>
        <v>31</v>
      </c>
      <c r="D95" s="18" t="str">
        <f>'Total Scores'!E6</f>
        <v>M</v>
      </c>
      <c r="E95" s="18">
        <f>'Total Scores'!U6</f>
        <v>389</v>
      </c>
      <c r="F95" s="18">
        <f>SUM(E95:E96)</f>
        <v>774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s="17" customFormat="1" x14ac:dyDescent="0.25">
      <c r="A96" s="18" t="str">
        <f>'Total Scores'!B7</f>
        <v>Samuel Bouie</v>
      </c>
      <c r="B96" s="18" t="str">
        <f>'Total Scores'!C7</f>
        <v>MHP</v>
      </c>
      <c r="C96" s="18">
        <f>'Total Scores'!D7</f>
        <v>51</v>
      </c>
      <c r="D96" s="18" t="str">
        <f>'Total Scores'!E7</f>
        <v>M</v>
      </c>
      <c r="E96" s="18">
        <f>'Total Scores'!U7</f>
        <v>385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s="17" customFormat="1" x14ac:dyDescent="0.25">
      <c r="A97" s="18"/>
      <c r="B97" s="18"/>
      <c r="C97" s="18"/>
      <c r="D97" s="18"/>
      <c r="E97" s="1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s="17" customFormat="1" x14ac:dyDescent="0.25">
      <c r="A98" s="18" t="str">
        <f>'Total Scores'!B5</f>
        <v>Michael Townsend</v>
      </c>
      <c r="B98" s="18" t="str">
        <f>'Total Scores'!C5</f>
        <v>MHP</v>
      </c>
      <c r="C98" s="18">
        <f>'Total Scores'!D5</f>
        <v>37</v>
      </c>
      <c r="D98" s="18" t="str">
        <f>'Total Scores'!E5</f>
        <v>M</v>
      </c>
      <c r="E98" s="18">
        <f>'Total Scores'!U5</f>
        <v>389</v>
      </c>
      <c r="F98" s="18">
        <f>SUM(E98:E99)</f>
        <v>794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s="17" customFormat="1" x14ac:dyDescent="0.25">
      <c r="A99" s="18" t="str">
        <f>'Total Scores'!B3</f>
        <v>Gavin Turner</v>
      </c>
      <c r="B99" s="18" t="str">
        <f>'Total Scores'!C3</f>
        <v>MHP</v>
      </c>
      <c r="C99" s="18">
        <f>'Total Scores'!D3</f>
        <v>33</v>
      </c>
      <c r="D99" s="18" t="str">
        <f>'Total Scores'!E3</f>
        <v>M</v>
      </c>
      <c r="E99" s="18">
        <f>'Total Scores'!U3</f>
        <v>405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s="17" customFormat="1" x14ac:dyDescent="0.25">
      <c r="A100" s="18"/>
      <c r="B100" s="18"/>
      <c r="C100"/>
      <c r="D100"/>
      <c r="E10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s="17" customFormat="1" x14ac:dyDescent="0.25">
      <c r="A101" s="18" t="str">
        <f>'Total Scores'!B93</f>
        <v>Nicholas Pittman</v>
      </c>
      <c r="B101" s="18" t="str">
        <f>'Total Scores'!C93</f>
        <v>Flowood PD</v>
      </c>
      <c r="C101" s="18">
        <f>'Total Scores'!D93</f>
        <v>34</v>
      </c>
      <c r="D101" s="18" t="str">
        <f>'Total Scores'!E93</f>
        <v>M</v>
      </c>
      <c r="E101" s="18">
        <f>'Total Scores'!U93</f>
        <v>185</v>
      </c>
      <c r="F101" s="18">
        <f>SUM(E101:E102)</f>
        <v>369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s="17" customFormat="1" x14ac:dyDescent="0.25">
      <c r="A102" s="18" t="str">
        <f>'Total Scores'!B94</f>
        <v>Deon Allen</v>
      </c>
      <c r="B102" s="18" t="str">
        <f>'Total Scores'!C94</f>
        <v>RCSO</v>
      </c>
      <c r="C102" s="18">
        <f>'Total Scores'!D94</f>
        <v>25</v>
      </c>
      <c r="D102" s="18" t="str">
        <f>'Total Scores'!E94</f>
        <v>M</v>
      </c>
      <c r="E102" s="18">
        <f>'Total Scores'!U94</f>
        <v>184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s="17" customFormat="1" x14ac:dyDescent="0.25">
      <c r="A103" s="18"/>
      <c r="B103" s="18"/>
      <c r="C103"/>
      <c r="D103"/>
      <c r="E10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s="17" customFormat="1" x14ac:dyDescent="0.25">
      <c r="A104" s="18" t="str">
        <f>'Total Scores'!B68</f>
        <v>Matthew Johnson</v>
      </c>
      <c r="B104" s="18" t="str">
        <f>'Total Scores'!C68</f>
        <v>Capitol PD</v>
      </c>
      <c r="C104" s="18">
        <f>'Total Scores'!D68</f>
        <v>33</v>
      </c>
      <c r="D104" s="18" t="str">
        <f>'Total Scores'!E68</f>
        <v>M</v>
      </c>
      <c r="E104" s="18">
        <f>'Total Scores'!U68</f>
        <v>260</v>
      </c>
      <c r="F104" s="18">
        <f>SUM(E104:E105)</f>
        <v>527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s="17" customFormat="1" x14ac:dyDescent="0.25">
      <c r="A105" s="18" t="str">
        <f>'Total Scores'!B66</f>
        <v>Katrina Romano</v>
      </c>
      <c r="B105" s="18" t="str">
        <f>'Total Scores'!C66</f>
        <v>Roanoke PD</v>
      </c>
      <c r="C105" s="18">
        <f>'Total Scores'!D66</f>
        <v>30</v>
      </c>
      <c r="D105" s="18" t="str">
        <f>'Total Scores'!E66</f>
        <v>F</v>
      </c>
      <c r="E105" s="18">
        <f>'Total Scores'!U66</f>
        <v>267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17" customFormat="1" x14ac:dyDescent="0.25">
      <c r="A106" s="18"/>
      <c r="B106" s="18"/>
      <c r="C106"/>
      <c r="D106"/>
      <c r="E10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s="17" customFormat="1" x14ac:dyDescent="0.25">
      <c r="A107" s="18" t="str">
        <f>'Total Scores'!B101</f>
        <v>Pierre Stinson</v>
      </c>
      <c r="B107" s="18" t="str">
        <f>'Total Scores'!C101</f>
        <v>Senatobia PD</v>
      </c>
      <c r="C107" s="18">
        <f>'Total Scores'!D101</f>
        <v>44</v>
      </c>
      <c r="D107" s="18" t="str">
        <f>'Total Scores'!E101</f>
        <v>M</v>
      </c>
      <c r="E107" s="18">
        <f>'Total Scores'!U101</f>
        <v>108</v>
      </c>
      <c r="F107" s="18">
        <f>SUM(E107:E108)</f>
        <v>229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s="17" customFormat="1" x14ac:dyDescent="0.25">
      <c r="A108" s="18" t="str">
        <f>'Total Scores'!B100</f>
        <v>Alisa Promise</v>
      </c>
      <c r="B108" s="18" t="str">
        <f>'Total Scores'!C100</f>
        <v>Flowood PD</v>
      </c>
      <c r="C108" s="18">
        <f>'Total Scores'!D100</f>
        <v>26</v>
      </c>
      <c r="D108" s="18" t="str">
        <f>'Total Scores'!E100</f>
        <v>F</v>
      </c>
      <c r="E108" s="18">
        <f>'Total Scores'!U100</f>
        <v>121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s="17" customFormat="1" x14ac:dyDescent="0.25">
      <c r="A109" s="18"/>
      <c r="B109" s="18"/>
      <c r="C109" s="18"/>
      <c r="D109" s="18"/>
      <c r="E109" s="1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s="17" customFormat="1" x14ac:dyDescent="0.25">
      <c r="A110" s="18" t="str">
        <f>'Total Scores'!B97</f>
        <v>Angelica Maze</v>
      </c>
      <c r="B110" s="18" t="str">
        <f>'Total Scores'!C97</f>
        <v>Senatobia PD</v>
      </c>
      <c r="C110" s="18">
        <f>'Total Scores'!D97</f>
        <v>38</v>
      </c>
      <c r="D110" s="18" t="str">
        <f>'Total Scores'!E97</f>
        <v>F</v>
      </c>
      <c r="E110" s="18">
        <f>'Total Scores'!U97</f>
        <v>159</v>
      </c>
      <c r="F110" s="18">
        <f>SUM(E110:E111)</f>
        <v>281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s="17" customFormat="1" x14ac:dyDescent="0.25">
      <c r="A111" s="18" t="str">
        <f>'Total Scores'!B99</f>
        <v>Wyniance Wiley</v>
      </c>
      <c r="B111" s="18" t="str">
        <f>'Total Scores'!C99</f>
        <v>RCSO</v>
      </c>
      <c r="C111" s="18">
        <f>'Total Scores'!D99</f>
        <v>29</v>
      </c>
      <c r="D111" s="18" t="str">
        <f>'Total Scores'!E99</f>
        <v>F</v>
      </c>
      <c r="E111" s="18">
        <f>'Total Scores'!U99</f>
        <v>122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s="17" customFormat="1" x14ac:dyDescent="0.25">
      <c r="A112" s="18"/>
      <c r="B112" s="18"/>
      <c r="C112"/>
      <c r="D11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s="17" customFormat="1" x14ac:dyDescent="0.25">
      <c r="A113" s="18"/>
      <c r="B113" s="18"/>
      <c r="C113"/>
      <c r="D11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s="17" customFormat="1" x14ac:dyDescent="0.25">
      <c r="A114" s="18"/>
      <c r="B114" s="18"/>
      <c r="C114"/>
      <c r="D11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s="17" customFormat="1" x14ac:dyDescent="0.25">
      <c r="A115" s="18"/>
      <c r="B115" s="18"/>
      <c r="C115"/>
      <c r="D11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s="17" customFormat="1" x14ac:dyDescent="0.25">
      <c r="A116" s="18"/>
      <c r="B116" s="18"/>
      <c r="C116"/>
      <c r="D11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s="17" customFormat="1" x14ac:dyDescent="0.25">
      <c r="A117" s="18"/>
      <c r="B117" s="18"/>
      <c r="C117"/>
      <c r="D11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s="17" customFormat="1" x14ac:dyDescent="0.25">
      <c r="A118" s="18"/>
      <c r="B118" s="18"/>
      <c r="C118"/>
      <c r="D11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s="17" customFormat="1" x14ac:dyDescent="0.25">
      <c r="A119" s="18"/>
      <c r="B119" s="18"/>
      <c r="C119"/>
      <c r="D11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s="17" customFormat="1" x14ac:dyDescent="0.25">
      <c r="A120" s="18"/>
      <c r="B120" s="18"/>
      <c r="C120"/>
      <c r="D12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s="17" customFormat="1" x14ac:dyDescent="0.25">
      <c r="A121" s="18"/>
      <c r="B121" s="18"/>
      <c r="C121"/>
      <c r="D12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s="17" customFormat="1" x14ac:dyDescent="0.25">
      <c r="A122" s="18"/>
      <c r="B122" s="18"/>
      <c r="C122"/>
      <c r="D12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s="17" customFormat="1" x14ac:dyDescent="0.25">
      <c r="A123" s="18"/>
      <c r="B123" s="18"/>
      <c r="C123"/>
      <c r="D12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s="17" customFormat="1" x14ac:dyDescent="0.25">
      <c r="A124" s="18"/>
      <c r="B124" s="18"/>
      <c r="C124"/>
      <c r="D12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s="17" customFormat="1" x14ac:dyDescent="0.25">
      <c r="A125" s="18"/>
      <c r="B125" s="18"/>
      <c r="C125"/>
      <c r="D12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s="17" customFormat="1" x14ac:dyDescent="0.25">
      <c r="A126" s="18"/>
      <c r="B126" s="18"/>
      <c r="C126"/>
      <c r="D12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s="17" customFormat="1" x14ac:dyDescent="0.25">
      <c r="A127" s="18"/>
      <c r="B127" s="18"/>
      <c r="C127"/>
      <c r="D12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s="17" customFormat="1" x14ac:dyDescent="0.25">
      <c r="A128" s="18"/>
      <c r="B128" s="18"/>
      <c r="C128"/>
      <c r="D12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s="17" customFormat="1" x14ac:dyDescent="0.25">
      <c r="A129" s="14"/>
      <c r="B129" s="18"/>
      <c r="C129"/>
      <c r="D12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B130" s="18"/>
    </row>
    <row r="131" spans="1:29" x14ac:dyDescent="0.25">
      <c r="B131" s="18"/>
      <c r="C131"/>
      <c r="D131"/>
    </row>
    <row r="132" spans="1:29" x14ac:dyDescent="0.25">
      <c r="B132" s="18"/>
      <c r="C132"/>
      <c r="D132"/>
    </row>
    <row r="133" spans="1:29" x14ac:dyDescent="0.25">
      <c r="B133" s="18"/>
    </row>
    <row r="134" spans="1:29" x14ac:dyDescent="0.25">
      <c r="B134" s="18"/>
      <c r="C134"/>
      <c r="D134"/>
    </row>
    <row r="135" spans="1:29" x14ac:dyDescent="0.25">
      <c r="B135" s="18"/>
      <c r="C135"/>
      <c r="D135"/>
    </row>
    <row r="136" spans="1:29" x14ac:dyDescent="0.25">
      <c r="B136" s="18"/>
    </row>
    <row r="137" spans="1:29" x14ac:dyDescent="0.25">
      <c r="B137" s="18"/>
      <c r="C137"/>
      <c r="D137"/>
    </row>
    <row r="138" spans="1:29" x14ac:dyDescent="0.25">
      <c r="B138" s="18"/>
      <c r="C138"/>
      <c r="D138"/>
    </row>
    <row r="139" spans="1:29" x14ac:dyDescent="0.25">
      <c r="B139" s="18"/>
    </row>
    <row r="140" spans="1:29" x14ac:dyDescent="0.25">
      <c r="B140" s="18"/>
      <c r="C140" s="23"/>
      <c r="D140" s="18"/>
    </row>
    <row r="141" spans="1:29" x14ac:dyDescent="0.25">
      <c r="B141" s="18"/>
      <c r="C141" s="23"/>
      <c r="D141" s="18"/>
    </row>
    <row r="142" spans="1:29" x14ac:dyDescent="0.25">
      <c r="B142" s="18"/>
    </row>
    <row r="143" spans="1:29" x14ac:dyDescent="0.25">
      <c r="B143" s="18"/>
    </row>
    <row r="144" spans="1:29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</sheetData>
  <conditionalFormatting sqref="D130 D133 D136 D139 D142:D65380">
    <cfRule type="expression" dxfId="1" priority="1" stopIfTrue="1">
      <formula>NOT(ISERROR(SEARCH("F",D130)))</formula>
    </cfRule>
  </conditionalFormatting>
  <printOptions gridLines="1"/>
  <pageMargins left="0.7" right="0.7" top="0.75" bottom="0.75" header="0.3" footer="0.3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Total Scores</vt:lpstr>
      <vt:lpstr>Bench Scores</vt:lpstr>
      <vt:lpstr>Sit Up Scores</vt:lpstr>
      <vt:lpstr>Sit &amp; Reach Scores</vt:lpstr>
      <vt:lpstr>Pull Up Scores</vt:lpstr>
      <vt:lpstr>1.5 Mile Run Scores</vt:lpstr>
      <vt:lpstr>Agility Scores</vt:lpstr>
      <vt:lpstr>4 man team</vt:lpstr>
      <vt:lpstr>Men's Pairs</vt:lpstr>
      <vt:lpstr>Female Pairs</vt:lpstr>
      <vt:lpstr>Mixed Pairs</vt:lpstr>
      <vt:lpstr>XX Bench Calc XX</vt:lpstr>
      <vt:lpstr>XX SU Calc XX</vt:lpstr>
      <vt:lpstr>XX S&amp;R Calc XX</vt:lpstr>
      <vt:lpstr>XX PU Calc XX</vt:lpstr>
      <vt:lpstr>XX Run Calc XX</vt:lpstr>
      <vt:lpstr>XX Ag Calc XX</vt:lpstr>
      <vt:lpstr>'Total Scores'!Excel_BuiltIn__FilterDatabase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Connie Wright</dc:creator>
  <cp:keywords/>
  <dc:description/>
  <cp:lastModifiedBy>m b</cp:lastModifiedBy>
  <cp:revision/>
  <dcterms:created xsi:type="dcterms:W3CDTF">2016-06-08T22:57:33Z</dcterms:created>
  <dcterms:modified xsi:type="dcterms:W3CDTF">2024-09-16T14:19:14Z</dcterms:modified>
  <cp:category/>
  <cp:contentStatus/>
</cp:coreProperties>
</file>